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2" windowWidth="19416" windowHeight="7740"/>
  </bookViews>
  <sheets>
    <sheet name="SOA dat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calcPr calcId="145621"/>
</workbook>
</file>

<file path=xl/calcChain.xml><?xml version="1.0" encoding="utf-8"?>
<calcChain xmlns="http://schemas.openxmlformats.org/spreadsheetml/2006/main">
  <c r="W10" i="1" l="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44" i="1"/>
  <c r="W60" i="1"/>
  <c r="W61" i="1"/>
  <c r="W62" i="1"/>
  <c r="W63" i="1"/>
  <c r="W64" i="1"/>
  <c r="W46" i="1"/>
  <c r="W48" i="1"/>
  <c r="W49" i="1"/>
  <c r="W50" i="1"/>
  <c r="W51" i="1"/>
  <c r="W47" i="1"/>
  <c r="W52" i="1"/>
  <c r="W53" i="1"/>
  <c r="W54" i="1"/>
  <c r="W55" i="1"/>
  <c r="W56" i="1"/>
  <c r="W57" i="1"/>
  <c r="W58" i="1"/>
  <c r="W59" i="1"/>
  <c r="W39" i="1"/>
  <c r="W40" i="1"/>
  <c r="W41" i="1"/>
  <c r="W42" i="1"/>
  <c r="W43" i="1"/>
  <c r="V39" i="1"/>
  <c r="V40" i="1"/>
  <c r="V41" i="1"/>
  <c r="V42" i="1"/>
  <c r="V43" i="1"/>
  <c r="V44" i="1"/>
  <c r="V45" i="1"/>
  <c r="V46" i="1"/>
  <c r="V47" i="1"/>
  <c r="V48" i="1"/>
  <c r="V49" i="1"/>
  <c r="V50" i="1"/>
  <c r="V51" i="1"/>
  <c r="V52" i="1"/>
  <c r="V53" i="1"/>
  <c r="V54" i="1"/>
  <c r="V55" i="1"/>
  <c r="V56" i="1"/>
  <c r="V57" i="1"/>
  <c r="V58" i="1"/>
  <c r="V59" i="1"/>
  <c r="V60" i="1"/>
  <c r="V61" i="1"/>
  <c r="V62" i="1"/>
  <c r="V63" i="1"/>
  <c r="V64" i="1"/>
  <c r="T60" i="1"/>
  <c r="T59" i="1"/>
  <c r="T58" i="1"/>
  <c r="T57" i="1"/>
  <c r="T56" i="1"/>
  <c r="T55" i="1"/>
  <c r="T54" i="1"/>
  <c r="T53" i="1"/>
  <c r="T52" i="1"/>
  <c r="T51" i="1"/>
  <c r="T50" i="1"/>
  <c r="T49" i="1"/>
  <c r="T48" i="1"/>
  <c r="T47" i="1"/>
  <c r="T45" i="1"/>
  <c r="T44" i="1"/>
  <c r="T43" i="1"/>
  <c r="T42" i="1"/>
  <c r="T41" i="1"/>
  <c r="T40" i="1"/>
  <c r="T39" i="1"/>
  <c r="U54" i="1" l="1"/>
  <c r="U58" i="1"/>
  <c r="U56" i="1"/>
  <c r="U55" i="1"/>
  <c r="U60" i="1"/>
  <c r="U49" i="1"/>
  <c r="U57" i="1" l="1"/>
  <c r="U59" i="1"/>
  <c r="U41" i="1"/>
  <c r="U51" i="1"/>
  <c r="U43" i="1"/>
  <c r="U39" i="1"/>
  <c r="U40" i="1"/>
  <c r="U48" i="1"/>
  <c r="U53" i="1"/>
  <c r="U45" i="1"/>
  <c r="U42" i="1"/>
  <c r="U50" i="1"/>
  <c r="U47" i="1"/>
  <c r="U52" i="1"/>
  <c r="U44" i="1"/>
  <c r="V26" i="1" l="1"/>
  <c r="V15" i="1"/>
  <c r="V33" i="1"/>
  <c r="V32" i="1"/>
  <c r="V19" i="1"/>
  <c r="V36" i="1"/>
  <c r="V35" i="1"/>
  <c r="V38" i="1"/>
  <c r="V37" i="1"/>
  <c r="V34" i="1"/>
  <c r="V29" i="1"/>
  <c r="V31" i="1"/>
  <c r="V30" i="1"/>
  <c r="V28" i="1"/>
  <c r="V27" i="1"/>
  <c r="V25" i="1"/>
  <c r="V24" i="1"/>
  <c r="V23" i="1"/>
  <c r="V22" i="1"/>
  <c r="V21" i="1"/>
  <c r="V20" i="1"/>
  <c r="V18" i="1"/>
  <c r="V17" i="1"/>
  <c r="V16" i="1"/>
  <c r="V14" i="1"/>
  <c r="V13" i="1"/>
  <c r="V12" i="1"/>
  <c r="V11" i="1"/>
  <c r="V10" i="1" l="1"/>
  <c r="T25" i="1" l="1"/>
  <c r="T16" i="1"/>
  <c r="T23" i="1"/>
  <c r="T24" i="1"/>
  <c r="T34" i="1"/>
  <c r="U29" i="1"/>
  <c r="T27" i="1"/>
  <c r="T28" i="1"/>
  <c r="T29" i="1" l="1"/>
  <c r="U23" i="1"/>
  <c r="U34" i="1"/>
  <c r="U28" i="1"/>
  <c r="U25" i="1"/>
  <c r="U27" i="1"/>
  <c r="U24" i="1"/>
  <c r="T12" i="1" l="1"/>
  <c r="T37" i="1"/>
  <c r="T21" i="1"/>
  <c r="T30" i="1"/>
  <c r="T32" i="1"/>
  <c r="T20" i="1"/>
  <c r="T22" i="1"/>
  <c r="T31" i="1"/>
  <c r="T14" i="1"/>
  <c r="T17" i="1"/>
  <c r="T13" i="1"/>
  <c r="T18" i="1"/>
  <c r="T38" i="1"/>
  <c r="T15" i="1" l="1"/>
  <c r="T36" i="1"/>
  <c r="T35" i="1"/>
  <c r="T33" i="1"/>
  <c r="T19" i="1"/>
  <c r="T10" i="1"/>
  <c r="U37" i="1"/>
  <c r="U19" i="1"/>
  <c r="U33" i="1"/>
  <c r="U32" i="1"/>
  <c r="U36" i="1"/>
  <c r="U35" i="1"/>
  <c r="U38" i="1"/>
  <c r="U31" i="1"/>
  <c r="U30" i="1"/>
  <c r="U22" i="1"/>
  <c r="U21" i="1"/>
  <c r="U20" i="1"/>
  <c r="U18" i="1"/>
  <c r="U17" i="1"/>
  <c r="U66" i="1" l="1"/>
  <c r="T66" i="1"/>
  <c r="U65" i="1"/>
  <c r="T65" i="1"/>
  <c r="T74" i="1" l="1"/>
  <c r="U74" i="1" s="1"/>
  <c r="S62" i="1" l="1"/>
  <c r="S63" i="1"/>
  <c r="S64" i="1"/>
  <c r="S60" i="1"/>
  <c r="S61" i="1"/>
  <c r="R55" i="1" l="1"/>
  <c r="R52" i="1"/>
  <c r="R45" i="1"/>
  <c r="R10" i="1" l="1"/>
  <c r="R11" i="1"/>
  <c r="R12" i="1"/>
  <c r="R14" i="1"/>
  <c r="R20" i="1"/>
  <c r="R21" i="1"/>
  <c r="R22" i="1"/>
  <c r="R30" i="1"/>
  <c r="R31" i="1"/>
  <c r="R37" i="1"/>
  <c r="R38" i="1"/>
  <c r="R35" i="1"/>
  <c r="R36" i="1"/>
  <c r="R19" i="1"/>
  <c r="R32" i="1"/>
  <c r="R33" i="1"/>
  <c r="S10" i="1" l="1"/>
  <c r="S11" i="1"/>
  <c r="S12" i="1"/>
  <c r="S15" i="1"/>
  <c r="S17" i="1"/>
  <c r="S19" i="1"/>
  <c r="S20" i="1"/>
  <c r="S22" i="1"/>
  <c r="S26" i="1"/>
  <c r="S30" i="1"/>
  <c r="S31" i="1"/>
  <c r="S32" i="1"/>
  <c r="S33" i="1"/>
  <c r="S35" i="1"/>
  <c r="S36" i="1"/>
  <c r="S37" i="1"/>
  <c r="S38" i="1"/>
  <c r="L65" i="1"/>
  <c r="M65" i="1"/>
  <c r="P65" i="1"/>
  <c r="O65" i="1"/>
  <c r="L66" i="1"/>
  <c r="M66" i="1"/>
  <c r="P66" i="1"/>
  <c r="O66" i="1"/>
  <c r="L74" i="1"/>
  <c r="M74" i="1"/>
  <c r="P74" i="1"/>
  <c r="O74" i="1"/>
  <c r="B65" i="1"/>
  <c r="D65" i="1"/>
  <c r="B66" i="1"/>
  <c r="D66" i="1"/>
  <c r="B67" i="1"/>
  <c r="D67" i="1"/>
  <c r="B68" i="1"/>
  <c r="D68" i="1"/>
  <c r="A69" i="1"/>
  <c r="B69" i="1"/>
  <c r="D69" i="1"/>
  <c r="B70" i="1"/>
  <c r="D70" i="1"/>
  <c r="B71" i="1"/>
  <c r="D71" i="1"/>
  <c r="B72" i="1"/>
  <c r="D72" i="1"/>
  <c r="B73" i="1"/>
  <c r="D73" i="1"/>
  <c r="B74" i="1"/>
  <c r="D74" i="1"/>
  <c r="B75" i="1"/>
  <c r="D75" i="1"/>
  <c r="B76" i="1"/>
  <c r="D76" i="1"/>
  <c r="A39" i="1"/>
  <c r="B39" i="1"/>
  <c r="D39" i="1"/>
  <c r="E39" i="1"/>
  <c r="F39" i="1"/>
  <c r="G39" i="1"/>
  <c r="I39" i="1"/>
  <c r="J39" i="1"/>
  <c r="K39" i="1"/>
  <c r="L39" i="1"/>
  <c r="M39" i="1"/>
  <c r="P39" i="1"/>
  <c r="B40" i="1"/>
  <c r="D40" i="1"/>
  <c r="J40" i="1"/>
  <c r="K40" i="1"/>
  <c r="L40" i="1"/>
  <c r="M40" i="1"/>
  <c r="P40" i="1"/>
  <c r="B41" i="1"/>
  <c r="D41" i="1"/>
  <c r="J41" i="1"/>
  <c r="K41" i="1"/>
  <c r="L41" i="1"/>
  <c r="M41" i="1"/>
  <c r="P41" i="1"/>
  <c r="B42" i="1"/>
  <c r="D42" i="1"/>
  <c r="J42" i="1"/>
  <c r="K42" i="1"/>
  <c r="L42" i="1"/>
  <c r="M42" i="1"/>
  <c r="P42" i="1"/>
  <c r="B43" i="1"/>
  <c r="D43" i="1"/>
  <c r="J43" i="1"/>
  <c r="K43" i="1"/>
  <c r="L43" i="1"/>
  <c r="M43" i="1"/>
  <c r="P43" i="1"/>
  <c r="B44" i="1"/>
  <c r="D44" i="1"/>
  <c r="J44" i="1"/>
  <c r="K44" i="1"/>
  <c r="L44" i="1"/>
  <c r="M44" i="1"/>
  <c r="P44" i="1"/>
  <c r="B45" i="1"/>
  <c r="D45" i="1"/>
  <c r="J45" i="1"/>
  <c r="K45" i="1"/>
  <c r="L45" i="1"/>
  <c r="M45" i="1"/>
  <c r="N45" i="1"/>
  <c r="P45" i="1"/>
  <c r="B46" i="1"/>
  <c r="D46" i="1"/>
  <c r="E46" i="1"/>
  <c r="F46" i="1"/>
  <c r="G46" i="1"/>
  <c r="I46" i="1"/>
  <c r="J46" i="1"/>
  <c r="K46" i="1"/>
  <c r="L46" i="1"/>
  <c r="M46" i="1"/>
  <c r="P46" i="1"/>
  <c r="B47" i="1"/>
  <c r="D47" i="1"/>
  <c r="J47" i="1"/>
  <c r="K47" i="1"/>
  <c r="L47" i="1"/>
  <c r="M47" i="1"/>
  <c r="P47" i="1"/>
  <c r="B48" i="1"/>
  <c r="D48" i="1"/>
  <c r="J48" i="1"/>
  <c r="K48" i="1"/>
  <c r="L48" i="1"/>
  <c r="M48" i="1"/>
  <c r="P48" i="1"/>
  <c r="B49" i="1"/>
  <c r="D49" i="1"/>
  <c r="J49" i="1"/>
  <c r="K49" i="1"/>
  <c r="L49" i="1"/>
  <c r="M49" i="1"/>
  <c r="P49" i="1"/>
  <c r="B50" i="1"/>
  <c r="D50" i="1"/>
  <c r="J50" i="1"/>
  <c r="K50" i="1"/>
  <c r="L50" i="1"/>
  <c r="M50" i="1"/>
  <c r="P50" i="1"/>
  <c r="B51" i="1"/>
  <c r="D51" i="1"/>
  <c r="J51" i="1"/>
  <c r="K51" i="1"/>
  <c r="L51" i="1"/>
  <c r="M51" i="1"/>
  <c r="P51" i="1"/>
  <c r="B52" i="1"/>
  <c r="D52" i="1"/>
  <c r="J52" i="1"/>
  <c r="K52" i="1"/>
  <c r="L52" i="1"/>
  <c r="M52" i="1"/>
  <c r="N52" i="1"/>
  <c r="P52" i="1"/>
  <c r="B53" i="1"/>
  <c r="D53" i="1"/>
  <c r="E53" i="1"/>
  <c r="F53" i="1"/>
  <c r="G53" i="1"/>
  <c r="I53" i="1"/>
  <c r="J53" i="1"/>
  <c r="K53" i="1"/>
  <c r="L53" i="1"/>
  <c r="M53" i="1"/>
  <c r="P53" i="1"/>
  <c r="B54" i="1"/>
  <c r="D54" i="1"/>
  <c r="J54" i="1"/>
  <c r="K54" i="1"/>
  <c r="L54" i="1"/>
  <c r="M54" i="1"/>
  <c r="P54" i="1"/>
  <c r="B55" i="1"/>
  <c r="D55" i="1"/>
  <c r="J55" i="1"/>
  <c r="K55" i="1"/>
  <c r="L55" i="1"/>
  <c r="M55" i="1"/>
  <c r="P55" i="1"/>
  <c r="B56" i="1"/>
  <c r="D56" i="1"/>
  <c r="J56" i="1"/>
  <c r="K56" i="1"/>
  <c r="L56" i="1"/>
  <c r="M56" i="1"/>
  <c r="P56" i="1"/>
  <c r="B57" i="1"/>
  <c r="D57" i="1"/>
  <c r="J57" i="1"/>
  <c r="K57" i="1"/>
  <c r="L57" i="1"/>
  <c r="M57" i="1"/>
  <c r="P57" i="1"/>
  <c r="B58" i="1"/>
  <c r="D58" i="1"/>
  <c r="J58" i="1"/>
  <c r="K58" i="1"/>
  <c r="L58" i="1"/>
  <c r="M58" i="1"/>
  <c r="P58" i="1"/>
  <c r="B59" i="1"/>
  <c r="D59" i="1"/>
  <c r="J59" i="1"/>
  <c r="K59" i="1"/>
  <c r="L59" i="1"/>
  <c r="M59" i="1"/>
  <c r="P59" i="1"/>
  <c r="A60" i="1"/>
  <c r="B60" i="1"/>
  <c r="D60" i="1"/>
  <c r="E60" i="1"/>
  <c r="F60" i="1"/>
  <c r="G60" i="1"/>
  <c r="I60" i="1"/>
  <c r="K60" i="1"/>
  <c r="L60" i="1"/>
  <c r="M60" i="1"/>
  <c r="N60" i="1"/>
  <c r="P60" i="1"/>
  <c r="B61" i="1"/>
  <c r="D61" i="1"/>
  <c r="K61" i="1"/>
  <c r="L61" i="1"/>
  <c r="M61" i="1"/>
  <c r="N61" i="1"/>
  <c r="P61" i="1"/>
  <c r="B62" i="1"/>
  <c r="D62" i="1"/>
  <c r="E62" i="1"/>
  <c r="F62" i="1"/>
  <c r="G62" i="1"/>
  <c r="I62" i="1"/>
  <c r="K62" i="1"/>
  <c r="L62" i="1"/>
  <c r="M62" i="1"/>
  <c r="N62" i="1"/>
  <c r="P62" i="1"/>
  <c r="B63" i="1"/>
  <c r="D63" i="1"/>
  <c r="J63" i="1"/>
  <c r="K63" i="1"/>
  <c r="L63" i="1"/>
  <c r="M63" i="1"/>
  <c r="N63" i="1"/>
  <c r="P63" i="1"/>
  <c r="B64" i="1"/>
  <c r="D64" i="1"/>
  <c r="J64" i="1"/>
  <c r="K64" i="1"/>
  <c r="L64" i="1"/>
  <c r="M64" i="1"/>
  <c r="N64" i="1"/>
  <c r="P64" i="1"/>
  <c r="B9" i="1"/>
  <c r="C9" i="1"/>
  <c r="D9" i="1"/>
  <c r="E9" i="1"/>
  <c r="F9" i="1"/>
  <c r="G9" i="1"/>
  <c r="H9" i="1"/>
  <c r="I9" i="1"/>
  <c r="N9" i="1"/>
  <c r="O9" i="1"/>
  <c r="P9" i="1"/>
  <c r="A10" i="1"/>
  <c r="C10" i="1"/>
  <c r="D10" i="1"/>
  <c r="E10" i="1"/>
  <c r="F10" i="1"/>
  <c r="G10" i="1"/>
  <c r="H10" i="1"/>
  <c r="I10" i="1"/>
  <c r="L10" i="1"/>
  <c r="M10" i="1"/>
  <c r="N10" i="1"/>
  <c r="O10" i="1"/>
  <c r="P10" i="1"/>
  <c r="Q10" i="1"/>
  <c r="C11" i="1"/>
  <c r="D11" i="1"/>
  <c r="E11" i="1"/>
  <c r="F11" i="1"/>
  <c r="G11" i="1"/>
  <c r="H11" i="1"/>
  <c r="I11" i="1"/>
  <c r="L11" i="1"/>
  <c r="M11" i="1"/>
  <c r="N11" i="1"/>
  <c r="O11" i="1"/>
  <c r="P11" i="1"/>
  <c r="Q11" i="1"/>
  <c r="C12" i="1"/>
  <c r="D12" i="1"/>
  <c r="L12" i="1"/>
  <c r="M12" i="1"/>
  <c r="N12" i="1"/>
  <c r="O12" i="1"/>
  <c r="P12" i="1"/>
  <c r="Q12" i="1"/>
  <c r="C13" i="1"/>
  <c r="D13" i="1"/>
  <c r="E13" i="1"/>
  <c r="F13" i="1"/>
  <c r="G13" i="1"/>
  <c r="H13" i="1"/>
  <c r="I13" i="1"/>
  <c r="L13" i="1"/>
  <c r="M13" i="1"/>
  <c r="N13" i="1"/>
  <c r="O13" i="1"/>
  <c r="P13" i="1"/>
  <c r="Q13" i="1"/>
  <c r="C14" i="1"/>
  <c r="D14" i="1"/>
  <c r="L14" i="1"/>
  <c r="M14" i="1"/>
  <c r="N14" i="1"/>
  <c r="O14" i="1"/>
  <c r="P14" i="1"/>
  <c r="Q14" i="1"/>
  <c r="C15" i="1"/>
  <c r="D15" i="1"/>
  <c r="L15" i="1"/>
  <c r="M15" i="1"/>
  <c r="N15" i="1"/>
  <c r="O15" i="1"/>
  <c r="P15" i="1"/>
  <c r="Q15" i="1"/>
  <c r="A16" i="1"/>
  <c r="C16" i="1"/>
  <c r="D16" i="1"/>
  <c r="E16" i="1"/>
  <c r="F16" i="1"/>
  <c r="G16" i="1"/>
  <c r="H16" i="1"/>
  <c r="I16" i="1"/>
  <c r="L16" i="1"/>
  <c r="M16" i="1"/>
  <c r="N16" i="1"/>
  <c r="O16" i="1"/>
  <c r="P16" i="1"/>
  <c r="Q16" i="1"/>
  <c r="C17" i="1"/>
  <c r="D17" i="1"/>
  <c r="E17" i="1"/>
  <c r="F17" i="1"/>
  <c r="G17" i="1"/>
  <c r="H17" i="1"/>
  <c r="I17" i="1"/>
  <c r="L17" i="1"/>
  <c r="M17" i="1"/>
  <c r="N17" i="1"/>
  <c r="O17" i="1"/>
  <c r="P17" i="1"/>
  <c r="Q17" i="1"/>
  <c r="C18" i="1"/>
  <c r="D18" i="1"/>
  <c r="L18" i="1"/>
  <c r="M18" i="1"/>
  <c r="N18" i="1"/>
  <c r="O18" i="1"/>
  <c r="P18" i="1"/>
  <c r="Q18" i="1"/>
  <c r="C19" i="1"/>
  <c r="D19" i="1"/>
  <c r="L19" i="1"/>
  <c r="M19" i="1"/>
  <c r="N19" i="1"/>
  <c r="O19" i="1"/>
  <c r="P19" i="1"/>
  <c r="Q19" i="1"/>
  <c r="C20" i="1"/>
  <c r="D20" i="1"/>
  <c r="E20" i="1"/>
  <c r="F20" i="1"/>
  <c r="G20" i="1"/>
  <c r="H20" i="1"/>
  <c r="I20" i="1"/>
  <c r="L20" i="1"/>
  <c r="M20" i="1"/>
  <c r="N20" i="1"/>
  <c r="O20" i="1"/>
  <c r="P20" i="1"/>
  <c r="Q20" i="1"/>
  <c r="C21" i="1"/>
  <c r="D21" i="1"/>
  <c r="L21" i="1"/>
  <c r="M21" i="1"/>
  <c r="N21" i="1"/>
  <c r="O21" i="1"/>
  <c r="P21" i="1"/>
  <c r="Q21" i="1"/>
  <c r="C22" i="1"/>
  <c r="D22" i="1"/>
  <c r="E22" i="1"/>
  <c r="F22" i="1"/>
  <c r="G22" i="1"/>
  <c r="H22" i="1"/>
  <c r="I22" i="1"/>
  <c r="L22" i="1"/>
  <c r="M22" i="1"/>
  <c r="N22" i="1"/>
  <c r="O22" i="1"/>
  <c r="P22" i="1"/>
  <c r="Q22" i="1"/>
  <c r="C23" i="1"/>
  <c r="D23" i="1"/>
  <c r="E23" i="1"/>
  <c r="F23" i="1"/>
  <c r="G23" i="1"/>
  <c r="H23" i="1"/>
  <c r="I23" i="1"/>
  <c r="L23" i="1"/>
  <c r="M23" i="1"/>
  <c r="N23" i="1"/>
  <c r="O23" i="1"/>
  <c r="P23" i="1"/>
  <c r="Q23" i="1"/>
  <c r="C24" i="1"/>
  <c r="D24" i="1"/>
  <c r="E24" i="1"/>
  <c r="F24" i="1"/>
  <c r="G24" i="1"/>
  <c r="H24" i="1"/>
  <c r="I24" i="1"/>
  <c r="L24" i="1"/>
  <c r="M24" i="1"/>
  <c r="N24" i="1"/>
  <c r="O24" i="1"/>
  <c r="P24" i="1"/>
  <c r="Q24" i="1"/>
  <c r="C25" i="1"/>
  <c r="D25" i="1"/>
  <c r="L25" i="1"/>
  <c r="M25" i="1"/>
  <c r="N25" i="1"/>
  <c r="O25" i="1"/>
  <c r="P25" i="1"/>
  <c r="Q25" i="1"/>
  <c r="C26" i="1"/>
  <c r="D26" i="1"/>
  <c r="L26" i="1"/>
  <c r="M26" i="1"/>
  <c r="N26" i="1"/>
  <c r="O26" i="1"/>
  <c r="P26" i="1"/>
  <c r="Q26" i="1"/>
  <c r="A27" i="1"/>
  <c r="C27" i="1"/>
  <c r="D27" i="1"/>
  <c r="E27" i="1"/>
  <c r="F27" i="1"/>
  <c r="G27" i="1"/>
  <c r="H27" i="1"/>
  <c r="I27" i="1"/>
  <c r="L27" i="1"/>
  <c r="M27" i="1"/>
  <c r="N27" i="1"/>
  <c r="O27" i="1"/>
  <c r="P27" i="1"/>
  <c r="Q27" i="1"/>
  <c r="C28" i="1"/>
  <c r="D28" i="1"/>
  <c r="L28" i="1"/>
  <c r="M28" i="1"/>
  <c r="N28" i="1"/>
  <c r="O28" i="1"/>
  <c r="P28" i="1"/>
  <c r="Q28" i="1"/>
  <c r="C29" i="1"/>
  <c r="D29" i="1"/>
  <c r="E29" i="1"/>
  <c r="F29" i="1"/>
  <c r="G29" i="1"/>
  <c r="H29" i="1"/>
  <c r="I29" i="1"/>
  <c r="L29" i="1"/>
  <c r="M29" i="1"/>
  <c r="N29" i="1"/>
  <c r="O29" i="1"/>
  <c r="P29" i="1"/>
  <c r="Q29" i="1"/>
  <c r="C30" i="1"/>
  <c r="D30" i="1"/>
  <c r="E30" i="1"/>
  <c r="F30" i="1"/>
  <c r="G30" i="1"/>
  <c r="H30" i="1"/>
  <c r="I30" i="1"/>
  <c r="L30" i="1"/>
  <c r="M30" i="1"/>
  <c r="N30" i="1"/>
  <c r="O30" i="1"/>
  <c r="P30" i="1"/>
  <c r="Q30" i="1"/>
  <c r="C31" i="1"/>
  <c r="D31" i="1"/>
  <c r="L31" i="1"/>
  <c r="M31" i="1"/>
  <c r="N31" i="1"/>
  <c r="O31" i="1"/>
  <c r="P31" i="1"/>
  <c r="Q31" i="1"/>
  <c r="C32" i="1"/>
  <c r="D32" i="1"/>
  <c r="L32" i="1"/>
  <c r="M32" i="1"/>
  <c r="N32" i="1"/>
  <c r="O32" i="1"/>
  <c r="P32" i="1"/>
  <c r="Q32" i="1"/>
  <c r="C33" i="1"/>
  <c r="D33" i="1"/>
  <c r="L33" i="1"/>
  <c r="M33" i="1"/>
  <c r="N33" i="1"/>
  <c r="O33" i="1"/>
  <c r="P33" i="1"/>
  <c r="Q33" i="1"/>
  <c r="C34" i="1"/>
  <c r="D34" i="1"/>
  <c r="E34" i="1"/>
  <c r="F34" i="1"/>
  <c r="G34" i="1"/>
  <c r="H34" i="1"/>
  <c r="I34" i="1"/>
  <c r="L34" i="1"/>
  <c r="M34" i="1"/>
  <c r="N34" i="1"/>
  <c r="O34" i="1"/>
  <c r="P34" i="1"/>
  <c r="Q34" i="1"/>
  <c r="C35" i="1"/>
  <c r="D35" i="1"/>
  <c r="E35" i="1"/>
  <c r="F35" i="1"/>
  <c r="G35" i="1"/>
  <c r="H35" i="1"/>
  <c r="I35" i="1"/>
  <c r="L35" i="1"/>
  <c r="M35" i="1"/>
  <c r="N35" i="1"/>
  <c r="O35" i="1"/>
  <c r="P35" i="1"/>
  <c r="Q35" i="1"/>
  <c r="C36" i="1"/>
  <c r="D36" i="1"/>
  <c r="L36" i="1"/>
  <c r="M36" i="1"/>
  <c r="N36" i="1"/>
  <c r="O36" i="1"/>
  <c r="P36" i="1"/>
  <c r="Q36" i="1"/>
  <c r="C37" i="1"/>
  <c r="D37" i="1"/>
  <c r="E37" i="1"/>
  <c r="F37" i="1"/>
  <c r="G37" i="1"/>
  <c r="H37" i="1"/>
  <c r="I37" i="1"/>
  <c r="L37" i="1"/>
  <c r="M37" i="1"/>
  <c r="N37" i="1"/>
  <c r="O37" i="1"/>
  <c r="P37" i="1"/>
  <c r="Q37" i="1"/>
  <c r="C38" i="1"/>
  <c r="D38" i="1"/>
  <c r="L38" i="1"/>
  <c r="M38" i="1"/>
  <c r="N38" i="1"/>
  <c r="O38" i="1"/>
  <c r="P38" i="1"/>
  <c r="Q38" i="1"/>
  <c r="N59" i="1" l="1"/>
  <c r="N58" i="1"/>
  <c r="N57" i="1"/>
  <c r="N56" i="1"/>
  <c r="N55" i="1"/>
  <c r="N54" i="1"/>
  <c r="N51" i="1"/>
  <c r="N50" i="1"/>
  <c r="N49" i="1"/>
  <c r="N48" i="1"/>
  <c r="N47" i="1"/>
  <c r="N46" i="1"/>
  <c r="N44" i="1"/>
  <c r="N43" i="1"/>
  <c r="N42" i="1"/>
  <c r="N41" i="1"/>
  <c r="N40" i="1"/>
  <c r="N39" i="1"/>
  <c r="N53" i="1" l="1"/>
  <c r="S52" i="1" l="1"/>
  <c r="S45" i="1" l="1"/>
  <c r="S18" i="1" l="1"/>
  <c r="S21" i="1" l="1"/>
  <c r="S14" i="1" l="1"/>
  <c r="R18" i="1" l="1"/>
  <c r="S29" i="1" l="1"/>
  <c r="S28" i="1"/>
  <c r="S16" i="1"/>
  <c r="S27" i="1"/>
  <c r="S34" i="1"/>
  <c r="R28" i="1"/>
  <c r="R27" i="1"/>
  <c r="R25" i="1"/>
  <c r="R29" i="1" l="1"/>
  <c r="R23" i="1"/>
  <c r="R34" i="1"/>
  <c r="R16" i="1"/>
  <c r="S24" i="1"/>
  <c r="S23" i="1"/>
  <c r="S25" i="1"/>
  <c r="R24" i="1" l="1"/>
  <c r="S13" i="1" l="1"/>
  <c r="R13" i="1" l="1"/>
  <c r="S43" i="1" l="1"/>
  <c r="S42" i="1"/>
  <c r="S41" i="1"/>
  <c r="S51" i="1"/>
  <c r="S39" i="1"/>
  <c r="S50" i="1"/>
  <c r="S44" i="1"/>
  <c r="S49" i="1" l="1"/>
  <c r="S40" i="1" l="1"/>
  <c r="S58" i="1" l="1"/>
  <c r="S57" i="1" l="1"/>
  <c r="S59" i="1"/>
  <c r="S55" i="1"/>
  <c r="S54" i="1" l="1"/>
  <c r="S56" i="1"/>
  <c r="S53" i="1" l="1"/>
  <c r="R62" i="1" l="1"/>
  <c r="R63" i="1"/>
  <c r="R64" i="1"/>
  <c r="R60" i="1"/>
  <c r="R61" i="1"/>
  <c r="R39" i="1"/>
  <c r="R40" i="1"/>
  <c r="R41" i="1"/>
  <c r="R42" i="1"/>
  <c r="R43" i="1"/>
  <c r="R44" i="1"/>
  <c r="R56" i="1"/>
  <c r="R57" i="1"/>
  <c r="R54" i="1"/>
  <c r="R58" i="1"/>
  <c r="R59" i="1"/>
  <c r="Q53" i="1" l="1"/>
  <c r="Q52" i="1"/>
  <c r="Q59" i="1"/>
  <c r="Q58" i="1"/>
  <c r="Q57" i="1"/>
  <c r="Q56" i="1"/>
  <c r="Q55" i="1"/>
  <c r="Q54" i="1"/>
</calcChain>
</file>

<file path=xl/comments1.xml><?xml version="1.0" encoding="utf-8"?>
<comments xmlns="http://schemas.openxmlformats.org/spreadsheetml/2006/main">
  <authors>
    <author xml:space="preserve"> Ngoc T. Nguyen</author>
  </authors>
  <commentList>
    <comment ref="I9" authorId="0">
      <text>
        <r>
          <rPr>
            <b/>
            <sz val="8"/>
            <color rgb="FF000000"/>
            <rFont val="Tahoma"/>
            <family val="2"/>
          </rPr>
          <t xml:space="preserve"> Ngoc T. Nguyen:</t>
        </r>
        <r>
          <rPr>
            <sz val="8"/>
            <color rgb="FF000000"/>
            <rFont val="Tahoma"/>
            <family val="2"/>
          </rPr>
          <t xml:space="preserve">
Mileage when vehicle was brought in PRIOR to testing
</t>
        </r>
      </text>
    </comment>
  </commentList>
</comments>
</file>

<file path=xl/sharedStrings.xml><?xml version="1.0" encoding="utf-8"?>
<sst xmlns="http://schemas.openxmlformats.org/spreadsheetml/2006/main" count="111" uniqueCount="36">
  <si>
    <t>n/a</t>
  </si>
  <si>
    <t>fuel</t>
  </si>
  <si>
    <t>driving cycle</t>
  </si>
  <si>
    <t>DOC</t>
  </si>
  <si>
    <t>none</t>
  </si>
  <si>
    <t>CA commercial summertime gasoline</t>
  </si>
  <si>
    <t>UC cold</t>
  </si>
  <si>
    <t>UC hot</t>
  </si>
  <si>
    <t>2-stroke</t>
  </si>
  <si>
    <t>TRU</t>
  </si>
  <si>
    <t>no OH tracer</t>
  </si>
  <si>
    <t>DOC, DPF</t>
  </si>
  <si>
    <t>DOC, DPF, SCR</t>
  </si>
  <si>
    <t>CA commercial ULSD</t>
  </si>
  <si>
    <t>modified C (one mode)</t>
  </si>
  <si>
    <t>EPA TRU</t>
  </si>
  <si>
    <t>A</t>
  </si>
  <si>
    <t>C</t>
  </si>
  <si>
    <t>NO (ppb)</t>
  </si>
  <si>
    <t>NO2 (ppb)</t>
  </si>
  <si>
    <t>NMOG (ppmC)</t>
  </si>
  <si>
    <t>delta CO2 (ppm)</t>
  </si>
  <si>
    <t>BDL</t>
  </si>
  <si>
    <t>&gt;1500</t>
  </si>
  <si>
    <t>?</t>
  </si>
  <si>
    <t>OH exposure @ 3 h (molec cm^-3 h)</t>
  </si>
  <si>
    <t>SOA @ 3 h (mg/kg-fuel)</t>
  </si>
  <si>
    <r>
      <t>SOA @ OH=5x10</t>
    </r>
    <r>
      <rPr>
        <b/>
        <vertAlign val="superscript"/>
        <sz val="10"/>
        <rFont val="Times New Roman"/>
        <family val="1"/>
      </rPr>
      <t xml:space="preserve">6 </t>
    </r>
    <r>
      <rPr>
        <b/>
        <sz val="10"/>
        <rFont val="Times New Roman"/>
        <family val="1"/>
      </rPr>
      <t>molec cm^-3 h (mg/kg-fuel)</t>
    </r>
  </si>
  <si>
    <t>VOC/ NOx (ppbc/ppbNOx)</t>
  </si>
  <si>
    <t>sulfate seed added</t>
  </si>
  <si>
    <t>This file contains data on the smog chamber conditions and SOA formation measured during CRC A-74/E-96.</t>
  </si>
  <si>
    <t>Questions : Allen Robinson (alr@andrew.cmu.edu)</t>
  </si>
  <si>
    <t>This work is described in the following publication publications</t>
  </si>
  <si>
    <r>
      <t xml:space="preserve">“Primary Gas- and Particle-Phase Emissions and Secondary Organic Aerosol Production from Gasoline and Diesel Off-Road Engines” (T.D. Gordon, D.S. Tkacik, A.A. Presto, M. Zhang, S.H. Jathar, N.T. Nguyen, J. Massetti, T. Truong, P. Cicero-Fernandez, C. Maddox, P. Rieger, S. Chattopadhyay, H. Maldonado, M.M. Maricq, A.L. Robinson), Environmental Science &amp; Technology, </t>
    </r>
    <r>
      <rPr>
        <sz val="11"/>
        <color rgb="FF000000"/>
        <rFont val="Times New Roman"/>
        <family val="1"/>
      </rPr>
      <t>47(24), 14137–14146, 2013</t>
    </r>
    <r>
      <rPr>
        <sz val="11"/>
        <color theme="1"/>
        <rFont val="Times New Roman"/>
        <family val="1"/>
      </rPr>
      <t>.</t>
    </r>
  </si>
  <si>
    <t>“Secondary Organic Aerosol Production from Diesel Vehicle Exhaust: Impact of Aftertreatment, Fuel Chemistry and Driving Cycle” (T.D. Gordon, A.A. Presto, N.T. Nguyen, W.H. Robertson, K. Na, K. N. Sahay, M. Zhang, C. Maddox, P. Rieger, S. Chattopadhyay, H. Maldonado, M.M. Maricq, A. L. Robinson), Atmospheric Chemistry and Physics, 14, 4643–4659, 2014.</t>
  </si>
  <si>
    <t>“Secondary Organic Aerosol Formation Exceeds Primary Particulate Matter Emissions for Light-Duty Gasoline Vehicles” (T.D. Gordon, N.T. Nguyen, A.A. Presto, N.M. Donahue, A. Gutierrez, M. Zhang, C. Maddox, P. Rieger, S. Chattopadhyay, H. Maldonado, M. M. Maricq, A. L. Robinson), Atmospheric Chemistry and Physics, 14, 4661–4678,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</si>
</sst>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0.0"/>
    <numFmt numFmtId="166" formatCode="_(* #,##0_);_(* \(#,##0\);_(* &quot;-&quot;??_);_(@_)"/>
    <numFmt numFmtId="167" formatCode="0.0E+00"/>
    <numFmt numFmtId="168" formatCode="[$-409]d\-mmm\-yy;@"/>
  </numFmts>
  <fonts count="14" x14ac:knownFonts="1">
    <font>
      <sz val="11"/>
      <color theme="1"/>
      <name val="Calibri"/>
      <family val="2"/>
      <scheme val="minor"/>
    </font>
    <font>
      <sz val="11"/>
      <color theme="1"/>
      <name val="Calibri"/>
      <family val="2"/>
      <scheme val="minor"/>
    </font>
    <font>
      <b/>
      <sz val="8"/>
      <color rgb="FF000000"/>
      <name val="Tahoma"/>
      <family val="2"/>
    </font>
    <font>
      <sz val="8"/>
      <color rgb="FF000000"/>
      <name val="Tahoma"/>
      <family val="2"/>
    </font>
    <font>
      <b/>
      <sz val="10"/>
      <name val="Times New Roman"/>
      <family val="1"/>
    </font>
    <font>
      <b/>
      <sz val="10"/>
      <color rgb="FF000000"/>
      <name val="Times New Roman"/>
      <family val="1"/>
    </font>
    <font>
      <sz val="10"/>
      <color theme="1"/>
      <name val="Times New Roman"/>
      <family val="1"/>
    </font>
    <font>
      <sz val="10"/>
      <name val="Times New Roman"/>
      <family val="1"/>
    </font>
    <font>
      <sz val="10"/>
      <color rgb="FF000000"/>
      <name val="Times New Roman"/>
      <family val="1"/>
    </font>
    <font>
      <b/>
      <sz val="10"/>
      <color theme="1"/>
      <name val="Times New Roman"/>
      <family val="1"/>
    </font>
    <font>
      <b/>
      <vertAlign val="superscript"/>
      <sz val="10"/>
      <name val="Times New Roman"/>
      <family val="1"/>
    </font>
    <font>
      <b/>
      <sz val="11"/>
      <color theme="1"/>
      <name val="Calibri"/>
      <family val="2"/>
      <scheme val="minor"/>
    </font>
    <font>
      <sz val="11"/>
      <color theme="1"/>
      <name val="Times New Roman"/>
      <family val="1"/>
    </font>
    <font>
      <sz val="11"/>
      <color rgb="FF000000"/>
      <name val="Times New Roman"/>
      <family val="1"/>
    </font>
  </fonts>
  <fills count="3">
    <fill>
      <patternFill patternType="none"/>
    </fill>
    <fill>
      <patternFill patternType="gray125"/>
    </fill>
    <fill>
      <patternFill patternType="solid">
        <fgColor theme="0"/>
        <bgColor indexed="64"/>
      </patternFill>
    </fill>
  </fills>
  <borders count="19">
    <border>
      <left/>
      <right/>
      <top/>
      <bottom/>
      <diagonal/>
    </border>
    <border>
      <left/>
      <right style="double">
        <color indexed="64"/>
      </right>
      <top style="medium">
        <color indexed="64"/>
      </top>
      <bottom style="double">
        <color indexed="64"/>
      </bottom>
      <diagonal/>
    </border>
    <border>
      <left/>
      <right/>
      <top style="medium">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medium">
        <color indexed="64"/>
      </right>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right/>
      <top style="medium">
        <color indexed="64"/>
      </top>
      <bottom/>
      <diagonal/>
    </border>
    <border>
      <left style="double">
        <color indexed="64"/>
      </left>
      <right/>
      <top style="medium">
        <color indexed="64"/>
      </top>
      <bottom/>
      <diagonal/>
    </border>
    <border>
      <left/>
      <right/>
      <top/>
      <bottom style="double">
        <color indexed="64"/>
      </bottom>
      <diagonal/>
    </border>
    <border>
      <left/>
      <right style="medium">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61">
    <xf numFmtId="0" fontId="0" fillId="0" borderId="0" xfId="0"/>
    <xf numFmtId="168" fontId="4" fillId="0" borderId="1" xfId="0" applyNumberFormat="1" applyFont="1" applyFill="1" applyBorder="1" applyAlignment="1">
      <alignment horizontal="center" vertical="center"/>
    </xf>
    <xf numFmtId="168"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xf>
    <xf numFmtId="165" fontId="7" fillId="0" borderId="0" xfId="0" applyNumberFormat="1" applyFont="1" applyFill="1" applyBorder="1" applyAlignment="1">
      <alignment horizontal="center"/>
    </xf>
    <xf numFmtId="2"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2" fontId="7" fillId="0" borderId="11" xfId="0" applyNumberFormat="1" applyFont="1" applyFill="1" applyBorder="1" applyAlignment="1">
      <alignment horizontal="center"/>
    </xf>
    <xf numFmtId="165" fontId="7" fillId="0" borderId="11" xfId="0" applyNumberFormat="1" applyFont="1" applyFill="1" applyBorder="1" applyAlignment="1">
      <alignment horizontal="center"/>
    </xf>
    <xf numFmtId="2" fontId="7" fillId="0" borderId="1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164" fontId="7" fillId="0" borderId="13" xfId="0" applyNumberFormat="1" applyFont="1" applyFill="1" applyBorder="1" applyAlignment="1">
      <alignment horizontal="center" vertical="center" wrapText="1"/>
    </xf>
    <xf numFmtId="166" fontId="7" fillId="0" borderId="0" xfId="1" applyNumberFormat="1" applyFont="1" applyFill="1" applyBorder="1" applyAlignment="1">
      <alignment horizontal="center" vertical="center" wrapText="1"/>
    </xf>
    <xf numFmtId="166" fontId="7" fillId="0" borderId="0" xfId="1" applyNumberFormat="1" applyFont="1" applyFill="1" applyBorder="1" applyAlignment="1">
      <alignment horizontal="center" vertical="center"/>
    </xf>
    <xf numFmtId="165" fontId="6" fillId="0" borderId="0" xfId="0" applyNumberFormat="1" applyFont="1" applyAlignment="1">
      <alignment horizontal="center"/>
    </xf>
    <xf numFmtId="165" fontId="4" fillId="0" borderId="2" xfId="0" applyNumberFormat="1" applyFont="1" applyFill="1" applyBorder="1" applyAlignment="1">
      <alignment horizontal="center" vertical="center" wrapText="1"/>
    </xf>
    <xf numFmtId="0" fontId="6" fillId="0" borderId="0" xfId="0" applyFont="1" applyAlignment="1">
      <alignment horizontal="center"/>
    </xf>
    <xf numFmtId="0" fontId="8" fillId="0" borderId="11" xfId="0" applyNumberFormat="1" applyFont="1" applyFill="1" applyBorder="1" applyAlignment="1">
      <alignment horizontal="center" vertical="center" wrapText="1"/>
    </xf>
    <xf numFmtId="0" fontId="6" fillId="0" borderId="0" xfId="0" applyFont="1" applyFill="1" applyBorder="1" applyAlignment="1">
      <alignment horizontal="center"/>
    </xf>
    <xf numFmtId="0"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65" fontId="6" fillId="0" borderId="0" xfId="0" applyNumberFormat="1" applyFont="1" applyFill="1" applyAlignment="1">
      <alignment horizontal="center"/>
    </xf>
    <xf numFmtId="0" fontId="6" fillId="0" borderId="11" xfId="0" applyFont="1" applyFill="1" applyBorder="1" applyAlignment="1">
      <alignment horizontal="center"/>
    </xf>
    <xf numFmtId="165" fontId="6" fillId="0" borderId="11" xfId="0" applyNumberFormat="1" applyFont="1" applyFill="1" applyBorder="1" applyAlignment="1">
      <alignment horizontal="center"/>
    </xf>
    <xf numFmtId="2" fontId="6" fillId="0" borderId="11" xfId="0" applyNumberFormat="1" applyFont="1" applyFill="1" applyBorder="1" applyAlignment="1">
      <alignment horizontal="center"/>
    </xf>
    <xf numFmtId="0" fontId="6" fillId="0" borderId="12" xfId="0" applyFont="1" applyFill="1" applyBorder="1" applyAlignment="1">
      <alignment horizontal="center"/>
    </xf>
    <xf numFmtId="0" fontId="6" fillId="0" borderId="12" xfId="0" applyNumberFormat="1" applyFont="1" applyFill="1" applyBorder="1" applyAlignment="1">
      <alignment horizontal="center"/>
    </xf>
    <xf numFmtId="165" fontId="6" fillId="0" borderId="12" xfId="0" applyNumberFormat="1" applyFont="1" applyFill="1" applyBorder="1" applyAlignment="1">
      <alignment horizontal="center"/>
    </xf>
    <xf numFmtId="2" fontId="6" fillId="0" borderId="12" xfId="0" applyNumberFormat="1" applyFont="1" applyFill="1" applyBorder="1" applyAlignment="1">
      <alignment horizontal="center"/>
    </xf>
    <xf numFmtId="2" fontId="7" fillId="0" borderId="0" xfId="0" applyNumberFormat="1" applyFont="1" applyFill="1" applyAlignment="1">
      <alignment horizontal="center"/>
    </xf>
    <xf numFmtId="0" fontId="6" fillId="0" borderId="14" xfId="0" applyFont="1" applyFill="1" applyBorder="1" applyAlignment="1">
      <alignment horizontal="center"/>
    </xf>
    <xf numFmtId="0" fontId="6" fillId="0" borderId="14" xfId="0" applyNumberFormat="1" applyFont="1" applyFill="1" applyBorder="1" applyAlignment="1">
      <alignment horizontal="center"/>
    </xf>
    <xf numFmtId="165" fontId="6" fillId="0" borderId="14" xfId="0" applyNumberFormat="1" applyFont="1" applyFill="1" applyBorder="1" applyAlignment="1">
      <alignment horizontal="center"/>
    </xf>
    <xf numFmtId="2" fontId="6" fillId="0" borderId="14" xfId="0" applyNumberFormat="1" applyFont="1" applyFill="1" applyBorder="1" applyAlignment="1">
      <alignment horizontal="center"/>
    </xf>
    <xf numFmtId="164" fontId="7" fillId="0" borderId="16"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wrapText="1"/>
    </xf>
    <xf numFmtId="165" fontId="7" fillId="0" borderId="14" xfId="0" applyNumberFormat="1" applyFont="1" applyFill="1" applyBorder="1" applyAlignment="1">
      <alignment horizontal="center"/>
    </xf>
    <xf numFmtId="2" fontId="7" fillId="0" borderId="14" xfId="0" applyNumberFormat="1" applyFont="1" applyFill="1" applyBorder="1" applyAlignment="1">
      <alignment horizontal="center"/>
    </xf>
    <xf numFmtId="2"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6" fillId="0" borderId="0" xfId="0" applyFont="1" applyBorder="1" applyAlignment="1">
      <alignment horizontal="center"/>
    </xf>
    <xf numFmtId="0" fontId="6" fillId="0" borderId="0" xfId="0" applyFont="1" applyFill="1" applyAlignment="1">
      <alignment horizontal="center"/>
    </xf>
    <xf numFmtId="0" fontId="6" fillId="0" borderId="5" xfId="0" applyFont="1" applyBorder="1" applyAlignment="1">
      <alignment horizontal="center"/>
    </xf>
    <xf numFmtId="167" fontId="6" fillId="0" borderId="0" xfId="0" applyNumberFormat="1" applyFont="1" applyFill="1" applyAlignment="1">
      <alignment horizontal="center"/>
    </xf>
    <xf numFmtId="167" fontId="6" fillId="0" borderId="14" xfId="0" applyNumberFormat="1" applyFont="1" applyFill="1" applyBorder="1" applyAlignment="1">
      <alignment horizontal="center"/>
    </xf>
    <xf numFmtId="0" fontId="4" fillId="0" borderId="14"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Alignment="1">
      <alignment horizontal="center"/>
    </xf>
    <xf numFmtId="14" fontId="7" fillId="0" borderId="0" xfId="0" applyNumberFormat="1"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Alignment="1">
      <alignment horizontal="center"/>
    </xf>
    <xf numFmtId="165" fontId="6"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1" xfId="0" applyFont="1" applyFill="1" applyBorder="1" applyAlignment="1">
      <alignment horizontal="center"/>
    </xf>
    <xf numFmtId="0" fontId="7" fillId="0" borderId="11" xfId="0" applyFont="1" applyFill="1" applyBorder="1" applyAlignment="1">
      <alignment horizontal="center" vertical="center"/>
    </xf>
    <xf numFmtId="165" fontId="6" fillId="0" borderId="11" xfId="0" applyNumberFormat="1" applyFont="1" applyFill="1" applyBorder="1" applyAlignment="1">
      <alignment horizontal="center" vertical="center"/>
    </xf>
    <xf numFmtId="165" fontId="7" fillId="0" borderId="11" xfId="0" applyNumberFormat="1" applyFont="1" applyFill="1" applyBorder="1" applyAlignment="1">
      <alignment horizontal="center" vertical="center"/>
    </xf>
    <xf numFmtId="0" fontId="6" fillId="0" borderId="11" xfId="0" applyFont="1" applyBorder="1" applyAlignment="1">
      <alignment horizontal="center"/>
    </xf>
    <xf numFmtId="1" fontId="6" fillId="0" borderId="11" xfId="0" applyNumberFormat="1" applyFont="1" applyFill="1" applyBorder="1" applyAlignment="1">
      <alignment horizontal="center"/>
    </xf>
    <xf numFmtId="0" fontId="6" fillId="0" borderId="0" xfId="0" applyFont="1" applyFill="1" applyBorder="1" applyAlignment="1">
      <alignment horizontal="center" vertical="center"/>
    </xf>
    <xf numFmtId="14" fontId="7"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7" fillId="0" borderId="11" xfId="0" applyFont="1" applyBorder="1" applyAlignment="1">
      <alignment horizontal="center"/>
    </xf>
    <xf numFmtId="14" fontId="7" fillId="0" borderId="14" xfId="0" applyNumberFormat="1" applyFont="1" applyFill="1" applyBorder="1" applyAlignment="1">
      <alignment horizontal="center" vertical="center"/>
    </xf>
    <xf numFmtId="0" fontId="7" fillId="0" borderId="14" xfId="0" applyFont="1" applyFill="1" applyBorder="1" applyAlignment="1">
      <alignment horizontal="center"/>
    </xf>
    <xf numFmtId="0" fontId="7" fillId="0" borderId="14" xfId="0" applyFont="1" applyFill="1" applyBorder="1" applyAlignment="1">
      <alignment horizontal="center" vertical="center"/>
    </xf>
    <xf numFmtId="165" fontId="6" fillId="0" borderId="14" xfId="0" applyNumberFormat="1" applyFont="1" applyFill="1" applyBorder="1" applyAlignment="1">
      <alignment horizontal="center" vertical="center"/>
    </xf>
    <xf numFmtId="165" fontId="7" fillId="0" borderId="14" xfId="0" applyNumberFormat="1" applyFont="1" applyFill="1" applyBorder="1" applyAlignment="1">
      <alignment horizontal="center" vertical="center"/>
    </xf>
    <xf numFmtId="0" fontId="7" fillId="0" borderId="14" xfId="0" applyFont="1" applyBorder="1" applyAlignment="1">
      <alignment horizontal="center"/>
    </xf>
    <xf numFmtId="1" fontId="6" fillId="0" borderId="14" xfId="0" applyNumberFormat="1" applyFont="1" applyFill="1" applyBorder="1" applyAlignment="1">
      <alignment horizontal="center"/>
    </xf>
    <xf numFmtId="2" fontId="6" fillId="0" borderId="0" xfId="0" applyNumberFormat="1" applyFont="1" applyAlignment="1">
      <alignment horizontal="center"/>
    </xf>
    <xf numFmtId="14" fontId="6" fillId="0" borderId="0" xfId="0" applyNumberFormat="1" applyFont="1" applyFill="1" applyBorder="1" applyAlignment="1">
      <alignment horizontal="center"/>
    </xf>
    <xf numFmtId="1" fontId="6" fillId="0" borderId="0" xfId="0" applyNumberFormat="1" applyFont="1" applyAlignment="1">
      <alignment horizontal="center"/>
    </xf>
    <xf numFmtId="1" fontId="6" fillId="0" borderId="0" xfId="0" applyNumberFormat="1" applyFont="1" applyFill="1" applyBorder="1" applyAlignment="1">
      <alignment horizontal="center"/>
    </xf>
    <xf numFmtId="1" fontId="4" fillId="0" borderId="0"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2" fontId="0" fillId="0" borderId="0" xfId="0" applyNumberFormat="1"/>
    <xf numFmtId="2" fontId="7" fillId="0" borderId="5" xfId="0" applyNumberFormat="1" applyFont="1" applyFill="1" applyBorder="1" applyAlignment="1">
      <alignment horizontal="center"/>
    </xf>
    <xf numFmtId="2" fontId="7" fillId="0" borderId="0"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2" fontId="6" fillId="0" borderId="11"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xf>
    <xf numFmtId="165" fontId="7" fillId="0" borderId="5" xfId="0" applyNumberFormat="1" applyFont="1" applyFill="1" applyBorder="1" applyAlignment="1">
      <alignment horizontal="center"/>
    </xf>
    <xf numFmtId="1" fontId="7" fillId="0" borderId="5" xfId="0"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11" xfId="0" applyNumberFormat="1" applyFont="1" applyFill="1" applyBorder="1" applyAlignment="1">
      <alignment horizontal="center"/>
    </xf>
    <xf numFmtId="1" fontId="7" fillId="0" borderId="14" xfId="0" applyNumberFormat="1" applyFont="1" applyFill="1" applyBorder="1" applyAlignment="1">
      <alignment horizontal="center"/>
    </xf>
    <xf numFmtId="1" fontId="7"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1" fontId="6" fillId="0" borderId="14" xfId="0" applyNumberFormat="1" applyFont="1" applyFill="1" applyBorder="1" applyAlignment="1">
      <alignment horizontal="center" vertical="center"/>
    </xf>
    <xf numFmtId="167" fontId="7" fillId="0" borderId="0" xfId="0" applyNumberFormat="1" applyFont="1" applyFill="1" applyBorder="1" applyAlignment="1">
      <alignment horizontal="center"/>
    </xf>
    <xf numFmtId="167" fontId="7" fillId="0" borderId="11" xfId="0" applyNumberFormat="1" applyFont="1" applyFill="1" applyBorder="1" applyAlignment="1">
      <alignment horizontal="center"/>
    </xf>
    <xf numFmtId="167" fontId="7" fillId="0" borderId="14" xfId="0" applyNumberFormat="1" applyFont="1" applyFill="1" applyBorder="1" applyAlignment="1">
      <alignment horizontal="center"/>
    </xf>
    <xf numFmtId="167" fontId="6" fillId="0" borderId="11" xfId="0" applyNumberFormat="1" applyFont="1" applyFill="1" applyBorder="1" applyAlignment="1">
      <alignment horizontal="center"/>
    </xf>
    <xf numFmtId="167" fontId="7" fillId="0" borderId="0" xfId="0" applyNumberFormat="1" applyFont="1" applyFill="1" applyBorder="1" applyAlignment="1">
      <alignment horizontal="center" vertical="center"/>
    </xf>
    <xf numFmtId="167" fontId="6" fillId="0" borderId="0" xfId="0" applyNumberFormat="1" applyFont="1" applyFill="1" applyBorder="1" applyAlignment="1">
      <alignment horizontal="center" vertical="center"/>
    </xf>
    <xf numFmtId="167" fontId="6" fillId="0" borderId="11" xfId="0" applyNumberFormat="1" applyFont="1" applyFill="1" applyBorder="1" applyAlignment="1">
      <alignment horizontal="center" vertical="center"/>
    </xf>
    <xf numFmtId="167" fontId="6" fillId="0" borderId="14"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166" fontId="7" fillId="0" borderId="0" xfId="1" applyNumberFormat="1" applyFont="1" applyFill="1" applyBorder="1" applyAlignment="1">
      <alignment horizontal="center" vertical="center"/>
    </xf>
    <xf numFmtId="1" fontId="4"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168" fontId="4" fillId="0" borderId="3" xfId="0" applyNumberFormat="1" applyFont="1" applyFill="1" applyBorder="1" applyAlignment="1">
      <alignment horizontal="center" vertical="center" textRotation="90"/>
    </xf>
    <xf numFmtId="168" fontId="4" fillId="0" borderId="7" xfId="0" applyNumberFormat="1" applyFont="1" applyFill="1" applyBorder="1" applyAlignment="1">
      <alignment horizontal="center" vertical="center" textRotation="90"/>
    </xf>
    <xf numFmtId="168" fontId="4" fillId="0" borderId="18" xfId="0" applyNumberFormat="1" applyFont="1" applyFill="1" applyBorder="1" applyAlignment="1">
      <alignment horizontal="center" vertical="center" textRotation="90"/>
    </xf>
    <xf numFmtId="168" fontId="4" fillId="0" borderId="9" xfId="0" applyNumberFormat="1" applyFont="1" applyFill="1" applyBorder="1" applyAlignment="1">
      <alignment horizontal="center" vertical="center" textRotation="90"/>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166" fontId="7" fillId="0" borderId="14" xfId="1" applyNumberFormat="1" applyFont="1" applyFill="1" applyBorder="1" applyAlignment="1">
      <alignment horizontal="center" vertical="center"/>
    </xf>
    <xf numFmtId="168" fontId="4" fillId="0" borderId="12" xfId="0" applyNumberFormat="1" applyFont="1" applyFill="1" applyBorder="1" applyAlignment="1">
      <alignment horizontal="center" vertical="center" textRotation="90"/>
    </xf>
    <xf numFmtId="168" fontId="4" fillId="0" borderId="0" xfId="0" applyNumberFormat="1" applyFont="1" applyFill="1" applyBorder="1" applyAlignment="1">
      <alignment horizontal="center" vertical="center" textRotation="90"/>
    </xf>
    <xf numFmtId="168" fontId="4" fillId="0" borderId="14" xfId="0" applyNumberFormat="1" applyFont="1" applyFill="1" applyBorder="1" applyAlignment="1">
      <alignment horizontal="center" vertical="center" textRotation="90"/>
    </xf>
    <xf numFmtId="0" fontId="8" fillId="0" borderId="12"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166" fontId="7" fillId="0" borderId="5" xfId="1" applyNumberFormat="1" applyFont="1" applyFill="1" applyBorder="1" applyAlignment="1">
      <alignment horizontal="center" vertical="center" wrapText="1"/>
    </xf>
    <xf numFmtId="166" fontId="7" fillId="0" borderId="0" xfId="1" applyNumberFormat="1" applyFont="1" applyFill="1" applyBorder="1" applyAlignment="1">
      <alignment horizontal="center" vertical="center" wrapText="1"/>
    </xf>
    <xf numFmtId="166" fontId="7" fillId="0" borderId="14" xfId="1"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166" fontId="6" fillId="0" borderId="12" xfId="1" applyNumberFormat="1" applyFont="1" applyFill="1" applyBorder="1" applyAlignment="1">
      <alignment horizontal="center" vertical="center" wrapText="1"/>
    </xf>
    <xf numFmtId="166" fontId="6" fillId="0" borderId="0" xfId="1" applyNumberFormat="1" applyFont="1" applyFill="1" applyBorder="1" applyAlignment="1">
      <alignment horizontal="center" vertical="center" wrapText="1"/>
    </xf>
    <xf numFmtId="166" fontId="6" fillId="0" borderId="14" xfId="1"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68" fontId="4" fillId="0" borderId="17" xfId="0" applyNumberFormat="1" applyFont="1" applyFill="1" applyBorder="1" applyAlignment="1">
      <alignment horizontal="center" vertical="center" textRotation="90"/>
    </xf>
    <xf numFmtId="0" fontId="7" fillId="0" borderId="14"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7" fillId="0" borderId="14"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14" xfId="0" applyNumberFormat="1" applyFont="1" applyFill="1" applyBorder="1" applyAlignment="1">
      <alignment horizontal="center" vertical="center" wrapText="1"/>
    </xf>
    <xf numFmtId="0" fontId="9" fillId="2" borderId="6" xfId="0" applyFont="1" applyFill="1" applyBorder="1" applyAlignment="1">
      <alignment horizontal="center" vertical="center" textRotation="90"/>
    </xf>
    <xf numFmtId="0" fontId="9" fillId="2" borderId="15" xfId="0" applyFont="1" applyFill="1" applyBorder="1" applyAlignment="1">
      <alignment horizontal="center" vertical="center" textRotation="90"/>
    </xf>
    <xf numFmtId="166" fontId="6" fillId="0" borderId="11" xfId="1" applyNumberFormat="1" applyFont="1" applyFill="1" applyBorder="1" applyAlignment="1">
      <alignment horizontal="center" vertical="center" wrapText="1"/>
    </xf>
    <xf numFmtId="166" fontId="7" fillId="0" borderId="11" xfId="1" applyNumberFormat="1" applyFont="1" applyFill="1" applyBorder="1" applyAlignment="1">
      <alignment horizontal="center" vertical="center"/>
    </xf>
    <xf numFmtId="166" fontId="8" fillId="0" borderId="12" xfId="1" applyNumberFormat="1" applyFont="1" applyFill="1" applyBorder="1" applyAlignment="1">
      <alignment horizontal="center" vertical="center" wrapText="1"/>
    </xf>
    <xf numFmtId="166" fontId="8" fillId="0" borderId="0" xfId="1"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165" fontId="7" fillId="0" borderId="11" xfId="0" applyNumberFormat="1" applyFont="1" applyFill="1" applyBorder="1" applyAlignment="1">
      <alignment horizontal="center" vertical="center" wrapText="1"/>
    </xf>
    <xf numFmtId="166" fontId="7" fillId="0" borderId="11" xfId="1" applyNumberFormat="1" applyFont="1" applyFill="1" applyBorder="1" applyAlignment="1">
      <alignment horizontal="center" vertical="center" wrapText="1"/>
    </xf>
    <xf numFmtId="0" fontId="11"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le%20of%20Vehicle%20fleet%20info%20for%20chamber%20and%20primary.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nalysis/2-3-12%20matlab%20resampl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nalysis/2-16-12%20matlab%20resampl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lysis/prelim%20CARB-3%20analysi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gordon/Dropbox/CARB-2/Table%20of%20diesel%20vehicles,%20chamber%20exp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gordon/Dropbox/CARB-2/CARB-2%20docs/7-19/ARB2011_chamber_logboo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im/Documents/My%20Dropbox/CARB-2/analysis/prelim%20CARB-2%20analysis%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gordon/Dropbox/CARB-2/analysis/prelim%20CARB-2%20analysis%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gordon/Dropbox/CARB%20data/CARB%20docs/June%2018/ARB_chamber_log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ble%20of%20SORE%20expt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nalysis/2-2-12%20matlab%20resampl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ARB1 tests"/>
      <sheetName val="chamber for presentations"/>
      <sheetName val="CARB1 and 3 gas chamber tests"/>
      <sheetName val="chamber tests no make or model"/>
      <sheetName val="CARB1 and 3 chamber no mfr name"/>
      <sheetName val="CARB1 and 3 good chamber"/>
      <sheetName val="CARB1 and 3 primary (ch veh)"/>
    </sheetNames>
    <sheetDataSet>
      <sheetData sheetId="0"/>
      <sheetData sheetId="1"/>
      <sheetData sheetId="2"/>
      <sheetData sheetId="3"/>
      <sheetData sheetId="4"/>
      <sheetData sheetId="5">
        <row r="2">
          <cell r="C2" t="str">
            <v>test date</v>
          </cell>
          <cell r="D2" t="str">
            <v xml:space="preserve">CARB test ID </v>
          </cell>
          <cell r="E2" t="str">
            <v xml:space="preserve"> expt ID</v>
          </cell>
          <cell r="F2" t="str">
            <v>model year</v>
          </cell>
          <cell r="G2" t="str">
            <v>vehicle class</v>
          </cell>
          <cell r="H2" t="str">
            <v>engine size (L)</v>
          </cell>
          <cell r="I2" t="str">
            <v>emission standard</v>
          </cell>
          <cell r="J2" t="str">
            <v>mileage</v>
          </cell>
          <cell r="N2" t="str">
            <v>mpg</v>
          </cell>
          <cell r="U2" t="str">
            <v>d-butanol (ppm)</v>
          </cell>
          <cell r="V2" t="str">
            <v>propene (ppm)</v>
          </cell>
        </row>
        <row r="3">
          <cell r="B3" t="str">
            <v>Pre-LEV</v>
          </cell>
          <cell r="D3">
            <v>1032442</v>
          </cell>
          <cell r="E3" t="str">
            <v>PreLEV-1.1</v>
          </cell>
          <cell r="F3">
            <v>1987</v>
          </cell>
          <cell r="G3" t="str">
            <v>PC</v>
          </cell>
          <cell r="H3">
            <v>4.0999999999999996</v>
          </cell>
          <cell r="I3" t="str">
            <v>Tier I</v>
          </cell>
          <cell r="J3">
            <v>197631</v>
          </cell>
          <cell r="L3">
            <v>3.3248702552844929</v>
          </cell>
          <cell r="M3" t="str">
            <v>N</v>
          </cell>
          <cell r="N3">
            <v>14.58706896551724</v>
          </cell>
          <cell r="U3">
            <v>5.7000000000000002E-2</v>
          </cell>
          <cell r="V3">
            <v>0.13</v>
          </cell>
          <cell r="W3">
            <v>1.8149999999999999</v>
          </cell>
          <cell r="X3">
            <v>6772551.3799137371</v>
          </cell>
        </row>
        <row r="4">
          <cell r="D4">
            <v>1032440</v>
          </cell>
          <cell r="E4" t="str">
            <v>PreLEV-2.1</v>
          </cell>
          <cell r="F4">
            <v>1988</v>
          </cell>
          <cell r="G4" t="str">
            <v>PC</v>
          </cell>
          <cell r="H4">
            <v>1.6</v>
          </cell>
          <cell r="I4" t="str">
            <v>Tier I</v>
          </cell>
          <cell r="J4">
            <v>224758</v>
          </cell>
          <cell r="L4">
            <v>4.3063418831691491</v>
          </cell>
          <cell r="M4" t="str">
            <v>N</v>
          </cell>
          <cell r="N4">
            <v>24.126275862068965</v>
          </cell>
          <cell r="U4">
            <v>5.7000000000000002E-2</v>
          </cell>
          <cell r="V4">
            <v>0</v>
          </cell>
          <cell r="W4">
            <v>8.1999999999999993</v>
          </cell>
          <cell r="X4">
            <v>5542464.0108559802</v>
          </cell>
        </row>
        <row r="5">
          <cell r="D5">
            <v>1032444</v>
          </cell>
          <cell r="E5" t="str">
            <v>PreLEV-2.2</v>
          </cell>
          <cell r="L5">
            <v>4.6234919150614164</v>
          </cell>
          <cell r="M5" t="str">
            <v>N</v>
          </cell>
          <cell r="N5">
            <v>23.787379310344825</v>
          </cell>
          <cell r="U5">
            <v>5.7000000000000002E-2</v>
          </cell>
          <cell r="V5">
            <v>0</v>
          </cell>
          <cell r="W5">
            <v>3.2020000000000004</v>
          </cell>
          <cell r="X5">
            <v>6748694.8698472288</v>
          </cell>
        </row>
        <row r="6">
          <cell r="D6">
            <v>1032303</v>
          </cell>
          <cell r="E6" t="str">
            <v>PreLEV-3.2</v>
          </cell>
          <cell r="F6">
            <v>1990</v>
          </cell>
          <cell r="G6" t="str">
            <v>M3</v>
          </cell>
          <cell r="H6">
            <v>4.9980000000000002</v>
          </cell>
          <cell r="I6" t="str">
            <v>Tier I</v>
          </cell>
          <cell r="J6">
            <v>58617</v>
          </cell>
          <cell r="L6">
            <v>3.031215102801887</v>
          </cell>
          <cell r="M6" t="str">
            <v>Y</v>
          </cell>
          <cell r="N6">
            <v>13.06696551724138</v>
          </cell>
          <cell r="U6">
            <v>5.7000000000000002E-2</v>
          </cell>
          <cell r="V6">
            <v>1</v>
          </cell>
          <cell r="W6" t="str">
            <v>n/a</v>
          </cell>
          <cell r="X6">
            <v>7681164.7017501984</v>
          </cell>
        </row>
        <row r="7">
          <cell r="D7">
            <v>1032389</v>
          </cell>
          <cell r="E7" t="str">
            <v>PreLEV-3.3</v>
          </cell>
          <cell r="L7">
            <v>3.0160409253638227</v>
          </cell>
          <cell r="M7" t="str">
            <v>Y</v>
          </cell>
          <cell r="N7">
            <v>12.872</v>
          </cell>
          <cell r="U7">
            <v>5.7000000000000002E-2</v>
          </cell>
          <cell r="V7">
            <v>0.8</v>
          </cell>
          <cell r="W7">
            <v>2.605</v>
          </cell>
          <cell r="X7">
            <v>7681164.7017501984</v>
          </cell>
        </row>
        <row r="8">
          <cell r="D8">
            <v>1032426</v>
          </cell>
          <cell r="E8" t="str">
            <v>PreLEV-3.4</v>
          </cell>
          <cell r="L8">
            <v>3.0803996759724979</v>
          </cell>
          <cell r="M8" t="str">
            <v>Y</v>
          </cell>
          <cell r="N8">
            <v>13.135862068965517</v>
          </cell>
          <cell r="U8">
            <v>5.7000000000000002E-2</v>
          </cell>
          <cell r="V8">
            <v>0.6</v>
          </cell>
          <cell r="W8">
            <v>2.9129999999999998</v>
          </cell>
          <cell r="X8">
            <v>7033621.9421651559</v>
          </cell>
        </row>
        <row r="9">
          <cell r="B9" t="str">
            <v>LEV I</v>
          </cell>
          <cell r="D9">
            <v>1027859</v>
          </cell>
          <cell r="E9" t="str">
            <v>LEV1-1.5</v>
          </cell>
          <cell r="F9">
            <v>1996</v>
          </cell>
          <cell r="G9" t="str">
            <v>PC</v>
          </cell>
          <cell r="H9">
            <v>2.7</v>
          </cell>
          <cell r="I9" t="str">
            <v>Tier I</v>
          </cell>
          <cell r="J9">
            <v>51826</v>
          </cell>
          <cell r="L9">
            <v>3.8006128002378232</v>
          </cell>
          <cell r="M9" t="str">
            <v>N</v>
          </cell>
          <cell r="N9">
            <v>20.389832625662386</v>
          </cell>
          <cell r="U9">
            <v>0</v>
          </cell>
          <cell r="V9">
            <v>0.5</v>
          </cell>
          <cell r="W9">
            <v>0.31289230571344157</v>
          </cell>
          <cell r="X9">
            <v>8787254.3585935514</v>
          </cell>
        </row>
        <row r="10">
          <cell r="D10">
            <v>1032302</v>
          </cell>
          <cell r="E10" t="str">
            <v>LEV1-2.1</v>
          </cell>
          <cell r="F10">
            <v>1997</v>
          </cell>
          <cell r="G10" t="str">
            <v>PC</v>
          </cell>
          <cell r="H10">
            <v>2.9820000000000002</v>
          </cell>
          <cell r="I10" t="str">
            <v xml:space="preserve">LEV </v>
          </cell>
          <cell r="J10">
            <v>130485</v>
          </cell>
          <cell r="L10">
            <v>3.1679137515851172</v>
          </cell>
          <cell r="M10" t="str">
            <v>Y</v>
          </cell>
          <cell r="N10">
            <v>19.347724137931035</v>
          </cell>
          <cell r="U10">
            <v>5.7000000000000002E-2</v>
          </cell>
          <cell r="V10">
            <v>0.67</v>
          </cell>
          <cell r="W10">
            <v>2</v>
          </cell>
          <cell r="X10">
            <v>9363383.2422666252</v>
          </cell>
        </row>
        <row r="11">
          <cell r="D11">
            <v>1032304</v>
          </cell>
          <cell r="E11" t="str">
            <v>LEV1-2.2</v>
          </cell>
          <cell r="L11">
            <v>3.9060958270338872</v>
          </cell>
          <cell r="M11" t="str">
            <v>Y</v>
          </cell>
          <cell r="N11">
            <v>19.21396551724138</v>
          </cell>
          <cell r="U11">
            <v>0.115</v>
          </cell>
          <cell r="V11">
            <v>0.2</v>
          </cell>
          <cell r="W11">
            <v>0.96999999999999975</v>
          </cell>
          <cell r="X11">
            <v>8870178.1461218875</v>
          </cell>
        </row>
        <row r="12">
          <cell r="D12">
            <v>1032473</v>
          </cell>
          <cell r="E12" t="str">
            <v>LEV1-2.3</v>
          </cell>
          <cell r="L12">
            <v>3.1194218294214164</v>
          </cell>
          <cell r="M12" t="str">
            <v>Y</v>
          </cell>
          <cell r="N12">
            <v>19.061</v>
          </cell>
          <cell r="U12">
            <v>5.7000000000000002E-2</v>
          </cell>
          <cell r="V12">
            <v>0.27</v>
          </cell>
          <cell r="W12">
            <v>1.0590000000000002</v>
          </cell>
          <cell r="X12">
            <v>7548186.2620178163</v>
          </cell>
        </row>
        <row r="13">
          <cell r="D13">
            <v>1032346</v>
          </cell>
          <cell r="E13" t="str">
            <v>LEV1-3.2</v>
          </cell>
          <cell r="F13">
            <v>1998</v>
          </cell>
          <cell r="G13" t="str">
            <v>PC</v>
          </cell>
          <cell r="H13">
            <v>3</v>
          </cell>
          <cell r="I13" t="str">
            <v>LEV</v>
          </cell>
          <cell r="J13">
            <v>90638</v>
          </cell>
          <cell r="L13">
            <v>3.1578531767049998</v>
          </cell>
          <cell r="M13" t="str">
            <v>Y</v>
          </cell>
          <cell r="N13">
            <v>18.798758620689654</v>
          </cell>
          <cell r="U13">
            <v>5.7000000000000002E-2</v>
          </cell>
          <cell r="V13">
            <v>0.73333000000000004</v>
          </cell>
          <cell r="W13">
            <v>1.8119999999999998</v>
          </cell>
          <cell r="X13">
            <v>8065659.0997733949</v>
          </cell>
        </row>
        <row r="14">
          <cell r="D14">
            <v>1032362</v>
          </cell>
          <cell r="E14" t="str">
            <v>LEV1-3.4</v>
          </cell>
          <cell r="L14">
            <v>3.2029008338520941</v>
          </cell>
          <cell r="M14" t="str">
            <v>Y</v>
          </cell>
          <cell r="N14">
            <v>18.298448275862068</v>
          </cell>
          <cell r="U14">
            <v>5.7000000000000002E-2</v>
          </cell>
          <cell r="V14">
            <v>0.33</v>
          </cell>
          <cell r="W14">
            <v>1.3639999999999999</v>
          </cell>
          <cell r="X14">
            <v>7673059.2211554796</v>
          </cell>
        </row>
        <row r="15">
          <cell r="D15">
            <v>1032393</v>
          </cell>
          <cell r="E15" t="str">
            <v>LEV1-4.1</v>
          </cell>
          <cell r="F15">
            <v>1999</v>
          </cell>
          <cell r="G15" t="str">
            <v>PC</v>
          </cell>
          <cell r="H15">
            <v>2</v>
          </cell>
          <cell r="I15" t="str">
            <v>TLEV</v>
          </cell>
          <cell r="J15">
            <v>118294</v>
          </cell>
          <cell r="L15">
            <v>2.9281774363654032</v>
          </cell>
          <cell r="M15" t="str">
            <v>Y</v>
          </cell>
          <cell r="N15">
            <v>23.584620689655171</v>
          </cell>
          <cell r="U15">
            <v>5.7000000000000002E-2</v>
          </cell>
          <cell r="V15">
            <v>0.53</v>
          </cell>
          <cell r="W15">
            <v>1.2369999999999997</v>
          </cell>
          <cell r="X15">
            <v>7969561.0486631365</v>
          </cell>
        </row>
        <row r="16">
          <cell r="D16">
            <v>1027904</v>
          </cell>
          <cell r="E16" t="str">
            <v>LEV1-5.2</v>
          </cell>
          <cell r="F16">
            <v>2000</v>
          </cell>
          <cell r="G16" t="str">
            <v>PC</v>
          </cell>
          <cell r="H16">
            <v>2.2000000000000002</v>
          </cell>
          <cell r="I16" t="str">
            <v>LEV I, ULEV</v>
          </cell>
          <cell r="J16">
            <v>104446</v>
          </cell>
          <cell r="L16">
            <v>3.3744569041819119</v>
          </cell>
          <cell r="M16" t="str">
            <v>N</v>
          </cell>
          <cell r="N16">
            <v>22.952168267414255</v>
          </cell>
          <cell r="U16">
            <v>0</v>
          </cell>
          <cell r="V16">
            <v>0.35</v>
          </cell>
          <cell r="W16">
            <v>0.15130665788876074</v>
          </cell>
          <cell r="X16">
            <v>11079228.136224199</v>
          </cell>
        </row>
        <row r="17">
          <cell r="D17">
            <v>1027881</v>
          </cell>
          <cell r="E17" t="str">
            <v>LEV1-6.1</v>
          </cell>
          <cell r="F17">
            <v>2003</v>
          </cell>
          <cell r="G17" t="str">
            <v>PC</v>
          </cell>
          <cell r="H17">
            <v>3.5</v>
          </cell>
          <cell r="I17" t="str">
            <v>LEV I, NLEV</v>
          </cell>
          <cell r="J17">
            <v>110445</v>
          </cell>
          <cell r="L17">
            <v>3.48268960338204</v>
          </cell>
          <cell r="M17" t="str">
            <v>N</v>
          </cell>
          <cell r="N17">
            <v>17.143461044672264</v>
          </cell>
          <cell r="U17">
            <v>0</v>
          </cell>
          <cell r="V17">
            <v>0.75</v>
          </cell>
          <cell r="W17">
            <v>2.6257654447348555</v>
          </cell>
          <cell r="X17">
            <v>3901143.6239411188</v>
          </cell>
        </row>
        <row r="18">
          <cell r="D18">
            <v>1027917</v>
          </cell>
          <cell r="E18" t="str">
            <v>LEV1-6.2</v>
          </cell>
          <cell r="L18">
            <v>3.4722614713566879</v>
          </cell>
          <cell r="M18" t="str">
            <v>N</v>
          </cell>
          <cell r="N18">
            <v>16.490100502456855</v>
          </cell>
          <cell r="U18">
            <v>0</v>
          </cell>
          <cell r="V18">
            <v>0.7</v>
          </cell>
          <cell r="W18">
            <v>1.7542102332059246</v>
          </cell>
          <cell r="X18">
            <v>6947501.2402653145</v>
          </cell>
        </row>
        <row r="19">
          <cell r="D19">
            <v>1027918</v>
          </cell>
          <cell r="E19" t="str">
            <v>LEV1-6.3</v>
          </cell>
          <cell r="L19">
            <v>0.24729597131024011</v>
          </cell>
          <cell r="M19" t="str">
            <v>N</v>
          </cell>
          <cell r="N19">
            <v>18.306389837464142</v>
          </cell>
          <cell r="U19">
            <v>0</v>
          </cell>
          <cell r="V19">
            <v>0</v>
          </cell>
          <cell r="W19">
            <v>1.7310717991716809</v>
          </cell>
          <cell r="X19" t="str">
            <v>n/a</v>
          </cell>
        </row>
        <row r="20">
          <cell r="B20" t="str">
            <v>LEV II</v>
          </cell>
          <cell r="D20">
            <v>1027865</v>
          </cell>
          <cell r="E20" t="str">
            <v>LEV2-1.2</v>
          </cell>
          <cell r="F20">
            <v>2007</v>
          </cell>
          <cell r="G20" t="str">
            <v>M3</v>
          </cell>
          <cell r="H20">
            <v>3.9</v>
          </cell>
          <cell r="I20" t="str">
            <v>LEV II</v>
          </cell>
          <cell r="J20">
            <v>29433</v>
          </cell>
          <cell r="L20">
            <v>3.4312951927418474</v>
          </cell>
          <cell r="M20" t="str">
            <v>N</v>
          </cell>
          <cell r="N20">
            <v>16.580450024811366</v>
          </cell>
          <cell r="U20">
            <v>0</v>
          </cell>
          <cell r="V20">
            <v>0.25</v>
          </cell>
          <cell r="W20">
            <v>0.16272452126933143</v>
          </cell>
          <cell r="X20">
            <v>5737256.2057464086</v>
          </cell>
        </row>
        <row r="21">
          <cell r="D21">
            <v>1027967</v>
          </cell>
          <cell r="E21" t="str">
            <v>LEV2-1.6</v>
          </cell>
          <cell r="L21">
            <v>3.2752106983548801</v>
          </cell>
          <cell r="M21" t="str">
            <v>N</v>
          </cell>
          <cell r="N21">
            <v>16.407463402249519</v>
          </cell>
          <cell r="U21">
            <v>0</v>
          </cell>
          <cell r="V21">
            <v>0.2</v>
          </cell>
          <cell r="W21">
            <v>0.12054635363807359</v>
          </cell>
          <cell r="X21">
            <v>7539988.4853154607</v>
          </cell>
        </row>
        <row r="22">
          <cell r="D22">
            <v>1028022</v>
          </cell>
          <cell r="E22" t="str">
            <v>LEV2-2.1</v>
          </cell>
          <cell r="F22">
            <v>2008</v>
          </cell>
          <cell r="G22" t="str">
            <v>LDT</v>
          </cell>
          <cell r="H22">
            <v>4.2</v>
          </cell>
          <cell r="I22" t="str">
            <v>LEV II</v>
          </cell>
          <cell r="J22">
            <v>43378</v>
          </cell>
          <cell r="L22">
            <v>4.1803434994457573</v>
          </cell>
          <cell r="M22" t="str">
            <v>N</v>
          </cell>
          <cell r="N22">
            <v>15.437651235966815</v>
          </cell>
          <cell r="U22">
            <v>0</v>
          </cell>
          <cell r="V22">
            <v>0.25</v>
          </cell>
          <cell r="W22">
            <v>0.13623282188250052</v>
          </cell>
          <cell r="X22">
            <v>11783631.152574632</v>
          </cell>
        </row>
        <row r="23">
          <cell r="D23">
            <v>1032268</v>
          </cell>
          <cell r="E23" t="str">
            <v>LEV2-3.1</v>
          </cell>
          <cell r="F23">
            <v>2008</v>
          </cell>
          <cell r="G23" t="str">
            <v>PC</v>
          </cell>
          <cell r="H23">
            <v>3.5</v>
          </cell>
          <cell r="I23" t="str">
            <v>LEV II</v>
          </cell>
          <cell r="J23">
            <v>35786</v>
          </cell>
          <cell r="L23">
            <v>3.2365718791706759</v>
          </cell>
          <cell r="M23" t="str">
            <v>Y</v>
          </cell>
          <cell r="N23">
            <v>19.682965517241382</v>
          </cell>
          <cell r="U23">
            <v>5.7000000000000002E-2</v>
          </cell>
          <cell r="V23">
            <v>0.13</v>
          </cell>
          <cell r="W23">
            <v>0.81999999999999984</v>
          </cell>
          <cell r="X23">
            <v>10760855.654513489</v>
          </cell>
        </row>
        <row r="24">
          <cell r="D24">
            <v>1032283</v>
          </cell>
          <cell r="E24" t="str">
            <v>LEV2-3.2</v>
          </cell>
          <cell r="L24">
            <v>3.3058760403019711</v>
          </cell>
          <cell r="M24" t="str">
            <v>Y</v>
          </cell>
          <cell r="N24">
            <v>19.631103448275859</v>
          </cell>
          <cell r="U24">
            <v>5.7000000000000002E-2</v>
          </cell>
          <cell r="V24">
            <v>0.50700000000000001</v>
          </cell>
          <cell r="W24">
            <v>1.6</v>
          </cell>
          <cell r="X24">
            <v>10228774.121454144</v>
          </cell>
        </row>
        <row r="25">
          <cell r="D25">
            <v>1032360</v>
          </cell>
          <cell r="E25" t="str">
            <v>LEV2-3.3</v>
          </cell>
          <cell r="L25">
            <v>2.9666976901070177</v>
          </cell>
          <cell r="M25" t="str">
            <v>Y</v>
          </cell>
          <cell r="N25">
            <v>20.444068965517243</v>
          </cell>
          <cell r="U25">
            <v>5.7000000000000002E-2</v>
          </cell>
          <cell r="V25">
            <v>0.2</v>
          </cell>
          <cell r="W25">
            <v>0.79999999999999982</v>
          </cell>
          <cell r="X25">
            <v>8304224.5179682542</v>
          </cell>
        </row>
        <row r="26">
          <cell r="D26">
            <v>1032359</v>
          </cell>
          <cell r="E26" t="str">
            <v>LEV2-3.4</v>
          </cell>
          <cell r="L26">
            <v>3.2323827136241121</v>
          </cell>
          <cell r="M26" t="str">
            <v>Y</v>
          </cell>
          <cell r="N26">
            <v>21.25255172413793</v>
          </cell>
          <cell r="U26">
            <v>5.7000000000000002E-2</v>
          </cell>
          <cell r="V26">
            <v>0.27</v>
          </cell>
          <cell r="W26">
            <v>0.79599999999999982</v>
          </cell>
          <cell r="X26">
            <v>10505853.304844322</v>
          </cell>
        </row>
        <row r="27">
          <cell r="D27">
            <v>1027971</v>
          </cell>
          <cell r="E27" t="str">
            <v>LEV2-4.2</v>
          </cell>
          <cell r="F27">
            <v>2010</v>
          </cell>
          <cell r="G27" t="str">
            <v>T2</v>
          </cell>
          <cell r="H27">
            <v>3.6</v>
          </cell>
          <cell r="I27" t="str">
            <v>ULEV; Tier II</v>
          </cell>
          <cell r="J27">
            <v>18236</v>
          </cell>
          <cell r="L27">
            <v>4.0570857446152813</v>
          </cell>
          <cell r="M27" t="str">
            <v>N</v>
          </cell>
          <cell r="N27">
            <v>15.784550434145812</v>
          </cell>
          <cell r="U27">
            <v>5.7000000000000002E-2</v>
          </cell>
          <cell r="V27">
            <v>0.06</v>
          </cell>
          <cell r="W27">
            <v>0.59084629147690337</v>
          </cell>
          <cell r="X27">
            <v>10518604.161536196</v>
          </cell>
        </row>
        <row r="28">
          <cell r="D28" t="str">
            <v>1032342</v>
          </cell>
          <cell r="E28" t="str">
            <v>LEV2-5.1</v>
          </cell>
          <cell r="F28">
            <v>2011</v>
          </cell>
          <cell r="G28" t="str">
            <v>PC</v>
          </cell>
          <cell r="H28">
            <v>2</v>
          </cell>
          <cell r="I28" t="str">
            <v>ULEV</v>
          </cell>
          <cell r="J28">
            <v>10911</v>
          </cell>
          <cell r="L28">
            <v>3.1223212946451135</v>
          </cell>
          <cell r="M28" t="str">
            <v>Y</v>
          </cell>
          <cell r="N28">
            <v>21.094793103448275</v>
          </cell>
          <cell r="U28">
            <v>5.7000000000000002E-2</v>
          </cell>
          <cell r="V28">
            <v>0.6</v>
          </cell>
          <cell r="W28">
            <v>0.8899999999999999</v>
          </cell>
          <cell r="X28">
            <v>10255849.568221929</v>
          </cell>
        </row>
        <row r="29">
          <cell r="D29" t="str">
            <v>1032351</v>
          </cell>
          <cell r="E29" t="str">
            <v>LEV2-5.2</v>
          </cell>
          <cell r="L29">
            <v>3.1939547759092992</v>
          </cell>
          <cell r="M29" t="str">
            <v>Y</v>
          </cell>
          <cell r="N29">
            <v>22.312551724137929</v>
          </cell>
          <cell r="U29">
            <v>5.7000000000000002E-2</v>
          </cell>
          <cell r="V29">
            <v>0.47</v>
          </cell>
          <cell r="W29">
            <v>1.1999999999999997</v>
          </cell>
          <cell r="X29">
            <v>13753845.70856555</v>
          </cell>
        </row>
        <row r="30">
          <cell r="D30">
            <v>1032309</v>
          </cell>
          <cell r="E30" t="str">
            <v>LEV2-6.2</v>
          </cell>
          <cell r="F30">
            <v>2011</v>
          </cell>
          <cell r="G30" t="str">
            <v>PC</v>
          </cell>
          <cell r="H30">
            <v>3.6</v>
          </cell>
          <cell r="I30" t="str">
            <v>LEV II, ULEV</v>
          </cell>
          <cell r="J30">
            <v>29249</v>
          </cell>
          <cell r="L30">
            <v>3.2921948714861289</v>
          </cell>
          <cell r="M30" t="str">
            <v>Y</v>
          </cell>
          <cell r="N30">
            <v>15.767068965517241</v>
          </cell>
          <cell r="U30">
            <v>5.7000000000000002E-2</v>
          </cell>
          <cell r="V30">
            <v>0.13300000000000001</v>
          </cell>
          <cell r="W30">
            <v>1.9149999999999996</v>
          </cell>
          <cell r="X30">
            <v>11719448.63270326</v>
          </cell>
        </row>
        <row r="31">
          <cell r="D31">
            <v>1032321</v>
          </cell>
          <cell r="E31" t="str">
            <v>LEV2-6.3</v>
          </cell>
          <cell r="L31">
            <v>3.2903267653602462</v>
          </cell>
          <cell r="M31" t="str">
            <v>Y</v>
          </cell>
          <cell r="N31">
            <v>15.923793103448277</v>
          </cell>
          <cell r="U31">
            <v>5.7000000000000002E-2</v>
          </cell>
          <cell r="V31">
            <v>0.13300000000000001</v>
          </cell>
          <cell r="W31">
            <v>0.65500000000000025</v>
          </cell>
          <cell r="X31">
            <v>17647468.639223162</v>
          </cell>
        </row>
      </sheetData>
      <sheetData sheetId="6">
        <row r="3">
          <cell r="M3">
            <v>26.918681565454921</v>
          </cell>
        </row>
        <row r="4">
          <cell r="M4">
            <v>108.43479141897355</v>
          </cell>
        </row>
        <row r="5">
          <cell r="M5">
            <v>89.606060498894635</v>
          </cell>
        </row>
        <row r="6">
          <cell r="M6">
            <v>46.711665979088103</v>
          </cell>
        </row>
        <row r="7">
          <cell r="M7">
            <v>70.177613973443968</v>
          </cell>
        </row>
        <row r="8">
          <cell r="M8" t="str">
            <v>n/a</v>
          </cell>
        </row>
        <row r="9">
          <cell r="M9">
            <v>10.14867477284473</v>
          </cell>
        </row>
        <row r="10">
          <cell r="M10" t="str">
            <v>n/a</v>
          </cell>
        </row>
        <row r="11">
          <cell r="M11">
            <v>43.730734496238412</v>
          </cell>
        </row>
        <row r="12">
          <cell r="M12">
            <v>22.341158424339739</v>
          </cell>
        </row>
        <row r="13">
          <cell r="M13">
            <v>39.783498811714935</v>
          </cell>
        </row>
        <row r="14">
          <cell r="M14">
            <v>56.073848664536158</v>
          </cell>
        </row>
        <row r="15">
          <cell r="M15">
            <v>35.242567617886479</v>
          </cell>
        </row>
        <row r="16">
          <cell r="M16">
            <v>35.557132174545238</v>
          </cell>
        </row>
        <row r="17">
          <cell r="M17">
            <v>30.265882570776675</v>
          </cell>
        </row>
        <row r="18">
          <cell r="M18">
            <v>131.44171066294774</v>
          </cell>
        </row>
        <row r="19">
          <cell r="M19" t="str">
            <v>n/a</v>
          </cell>
        </row>
        <row r="20">
          <cell r="M20">
            <v>35.808907886638437</v>
          </cell>
        </row>
        <row r="21">
          <cell r="M21">
            <v>26.319575110170064</v>
          </cell>
        </row>
        <row r="22">
          <cell r="M22">
            <v>10.381529323154826</v>
          </cell>
        </row>
        <row r="23">
          <cell r="M23">
            <v>8.8394260353873335</v>
          </cell>
        </row>
        <row r="24">
          <cell r="M24">
            <v>31.750618135943711</v>
          </cell>
        </row>
        <row r="25">
          <cell r="M25">
            <v>6.2899986055969874</v>
          </cell>
        </row>
        <row r="26">
          <cell r="M26">
            <v>1.5911155892626863</v>
          </cell>
        </row>
        <row r="27">
          <cell r="M27">
            <v>17.421739200618131</v>
          </cell>
        </row>
        <row r="28">
          <cell r="M28">
            <v>54.632135560802823</v>
          </cell>
        </row>
        <row r="29">
          <cell r="M29">
            <v>24.931251890950072</v>
          </cell>
        </row>
        <row r="30">
          <cell r="M30">
            <v>4.3482362061916406</v>
          </cell>
        </row>
        <row r="31">
          <cell r="M31">
            <v>2.0484395584171877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
      <sheetName val="m_to_z_105"/>
      <sheetName val="m_to_z_107"/>
      <sheetName val="m_to_z_121"/>
      <sheetName val="m_to_z_129"/>
      <sheetName val="m_to_z_135"/>
      <sheetName val="m_to_z_149"/>
      <sheetName val="m_to_z_163"/>
      <sheetName val="m_to_z_21"/>
      <sheetName val="m_to_z_25"/>
      <sheetName val="m_to_z_30"/>
      <sheetName val="m_to_z_31"/>
      <sheetName val="m_to_z_32"/>
      <sheetName val="m_to_z_33"/>
      <sheetName val="m_to_z_37"/>
      <sheetName val="m_to_z_42"/>
      <sheetName val="m_to_z_43"/>
      <sheetName val="m_to_z_45"/>
      <sheetName val="m_to_z_57"/>
      <sheetName val="m_to_z_59"/>
      <sheetName val="m_to_z_61"/>
      <sheetName val="m_to_z_69"/>
      <sheetName val="m_to_z_71"/>
      <sheetName val="m_to_z_73"/>
      <sheetName val="m_to_z_79"/>
      <sheetName val="m_to_z_81"/>
      <sheetName val="m_to_z_83"/>
      <sheetName val="m_to_z_93"/>
      <sheetName val="m_to_z_99"/>
      <sheetName val="m_to_z_66"/>
      <sheetName val="m_to_z_84"/>
      <sheetName val="tot_conc"/>
      <sheetName val="smps_diam"/>
      <sheetName val="bp_or_td"/>
      <sheetName val="chamber_rh"/>
      <sheetName val="chamber_T"/>
      <sheetName val="SO2"/>
      <sheetName val="O3"/>
      <sheetName val="NOx"/>
      <sheetName val="NO"/>
      <sheetName val="CO2_cell_press"/>
      <sheetName val="CO2"/>
      <sheetName val="CO"/>
      <sheetName val="AM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4">
          <cell r="A14">
            <v>-2.2919999999999998</v>
          </cell>
        </row>
        <row r="69">
          <cell r="B69">
            <v>917.51118600000007</v>
          </cell>
        </row>
      </sheetData>
      <sheetData sheetId="39">
        <row r="26">
          <cell r="B26">
            <v>-2.1092133333300345E-2</v>
          </cell>
        </row>
        <row r="69">
          <cell r="B69">
            <v>636.22370966666665</v>
          </cell>
        </row>
      </sheetData>
      <sheetData sheetId="40" refreshError="1"/>
      <sheetData sheetId="41" refreshError="1"/>
      <sheetData sheetId="42" refreshError="1"/>
      <sheetData sheetId="4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
      <sheetName val="m_to_z_105"/>
      <sheetName val="m_to_z_107"/>
      <sheetName val="m_to_z_121"/>
      <sheetName val="m_to_z_129"/>
      <sheetName val="m_to_z_135"/>
      <sheetName val="m_to_z_149"/>
      <sheetName val="m_to_z_163"/>
      <sheetName val="m_to_z_21"/>
      <sheetName val="m_to_z_25"/>
      <sheetName val="m_to_z_30"/>
      <sheetName val="m_to_z_31"/>
      <sheetName val="m_to_z_32"/>
      <sheetName val="m_to_z_33"/>
      <sheetName val="m_to_z_37"/>
      <sheetName val="m_to_z_42"/>
      <sheetName val="m_to_z_43"/>
      <sheetName val="m_to_z_45"/>
      <sheetName val="m_to_z_57"/>
      <sheetName val="m_to_z_59"/>
      <sheetName val="m_to_z_61"/>
      <sheetName val="m_to_z_69"/>
      <sheetName val="m_to_z_71"/>
      <sheetName val="m_to_z_73"/>
      <sheetName val="m_to_z_79"/>
      <sheetName val="m_to_z_81"/>
      <sheetName val="m_to_z_83"/>
      <sheetName val="m_to_z_93"/>
      <sheetName val="m_to_z_99"/>
      <sheetName val="m_to_z_66"/>
      <sheetName val="m_to_z_84"/>
      <sheetName val="tot_conc"/>
      <sheetName val="smps_diam"/>
      <sheetName val="bp_or_td"/>
      <sheetName val="chamber_rh"/>
      <sheetName val="chamber_T"/>
      <sheetName val="SO2"/>
      <sheetName val="O3"/>
      <sheetName val="NOx"/>
      <sheetName val="NO"/>
      <sheetName val="CO2_cell_press"/>
      <sheetName val="CO2"/>
      <sheetName val="CO"/>
      <sheetName val="AM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4">
          <cell r="A14">
            <v>-2.2281</v>
          </cell>
        </row>
        <row r="67">
          <cell r="B67">
            <v>231.52400680000008</v>
          </cell>
        </row>
      </sheetData>
      <sheetData sheetId="39">
        <row r="24">
          <cell r="B24">
            <v>0.270147279999919</v>
          </cell>
        </row>
        <row r="67">
          <cell r="B67">
            <v>107.92606956000085</v>
          </cell>
        </row>
      </sheetData>
      <sheetData sheetId="40" refreshError="1"/>
      <sheetData sheetId="41" refreshError="1"/>
      <sheetData sheetId="42" refreshError="1"/>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ompilation (whole fleet) (2)"/>
      <sheetName val="compilation (whole fleet)"/>
      <sheetName val="table for diesel paper"/>
      <sheetName val="compilation"/>
      <sheetName val="CARB1,2 and 3"/>
      <sheetName val="BC, POA, SOA bar chart"/>
      <sheetName val="table for gas paper"/>
      <sheetName val="compiled SOA yields (2)"/>
      <sheetName val="compiled SOA yields"/>
      <sheetName val="SOA yields chamber NMOG"/>
      <sheetName val="NOx"/>
      <sheetName val="cold vs hot"/>
      <sheetName val="SOA yields"/>
      <sheetName val="org_mats no TD"/>
      <sheetName val="summary table"/>
      <sheetName val="SOAvTHC v OH"/>
      <sheetName val="primary"/>
      <sheetName val="speciated VOC data"/>
      <sheetName val="speciated chamber expts"/>
    </sheetNames>
    <sheetDataSet>
      <sheetData sheetId="0"/>
      <sheetData sheetId="1"/>
      <sheetData sheetId="2"/>
      <sheetData sheetId="3"/>
      <sheetData sheetId="4">
        <row r="19">
          <cell r="F19">
            <v>52.566593140668296</v>
          </cell>
        </row>
        <row r="20">
          <cell r="F20">
            <v>87.884133176941006</v>
          </cell>
        </row>
        <row r="21">
          <cell r="F21">
            <v>144.88280348237197</v>
          </cell>
        </row>
        <row r="22">
          <cell r="F22">
            <v>56.74153056450394</v>
          </cell>
        </row>
        <row r="23">
          <cell r="F23">
            <v>81.304720295330526</v>
          </cell>
        </row>
        <row r="24">
          <cell r="F24">
            <v>47.580922091214035</v>
          </cell>
        </row>
        <row r="26">
          <cell r="F26">
            <v>44.915653647453659</v>
          </cell>
        </row>
        <row r="27">
          <cell r="F27">
            <v>55.011669736284361</v>
          </cell>
        </row>
        <row r="28">
          <cell r="F28">
            <v>60.515908384091205</v>
          </cell>
        </row>
        <row r="29">
          <cell r="F29">
            <v>38.561944857510824</v>
          </cell>
        </row>
        <row r="30">
          <cell r="F30">
            <v>74.047235767379462</v>
          </cell>
        </row>
        <row r="31">
          <cell r="F31">
            <v>29.167473867740064</v>
          </cell>
        </row>
        <row r="32">
          <cell r="F32">
            <v>143.76791228141821</v>
          </cell>
        </row>
        <row r="33">
          <cell r="F33">
            <v>44.904454043306743</v>
          </cell>
        </row>
        <row r="34">
          <cell r="F34">
            <v>45.508278237906659</v>
          </cell>
        </row>
        <row r="35">
          <cell r="F35">
            <v>69.692370657162996</v>
          </cell>
        </row>
        <row r="36">
          <cell r="F36">
            <v>67.376578012111125</v>
          </cell>
        </row>
        <row r="37">
          <cell r="F37">
            <v>55.54296110736442</v>
          </cell>
        </row>
        <row r="38">
          <cell r="F38">
            <v>74.153246021920893</v>
          </cell>
        </row>
        <row r="39">
          <cell r="F39">
            <v>12.552756249554475</v>
          </cell>
        </row>
        <row r="40">
          <cell r="F40">
            <v>21.416604168404639</v>
          </cell>
        </row>
        <row r="41">
          <cell r="F41">
            <v>59.891383564721373</v>
          </cell>
        </row>
        <row r="42">
          <cell r="F42">
            <v>26.085315730211391</v>
          </cell>
        </row>
        <row r="43">
          <cell r="F43">
            <v>13.33873928498295</v>
          </cell>
        </row>
        <row r="44">
          <cell r="F44">
            <v>3.9992530738199421</v>
          </cell>
        </row>
        <row r="45">
          <cell r="F45">
            <v>14.206486934546072</v>
          </cell>
        </row>
        <row r="46">
          <cell r="F46">
            <v>165.67192531369744</v>
          </cell>
          <cell r="G46">
            <v>33.60071526294535</v>
          </cell>
        </row>
        <row r="47">
          <cell r="F47">
            <v>142.93903384240474</v>
          </cell>
          <cell r="G47">
            <v>30.978837138240685</v>
          </cell>
        </row>
        <row r="48">
          <cell r="F48">
            <v>56.797988228156747</v>
          </cell>
          <cell r="G48">
            <v>39.896960445437749</v>
          </cell>
        </row>
        <row r="49">
          <cell r="F49">
            <v>66.635499555717089</v>
          </cell>
          <cell r="G49">
            <v>22.711303081063114</v>
          </cell>
        </row>
        <row r="50">
          <cell r="F50">
            <v>85.302900615844706</v>
          </cell>
          <cell r="G50">
            <v>62.76489532542297</v>
          </cell>
        </row>
        <row r="51">
          <cell r="F51">
            <v>0</v>
          </cell>
          <cell r="G51">
            <v>0</v>
          </cell>
        </row>
        <row r="52">
          <cell r="F52">
            <v>10.017518485240386</v>
          </cell>
          <cell r="G52">
            <v>0</v>
          </cell>
        </row>
        <row r="53">
          <cell r="F53">
            <v>0</v>
          </cell>
          <cell r="G53">
            <v>0</v>
          </cell>
        </row>
        <row r="54">
          <cell r="F54">
            <v>0</v>
          </cell>
          <cell r="G54">
            <v>0</v>
          </cell>
        </row>
        <row r="55">
          <cell r="F55">
            <v>0</v>
          </cell>
          <cell r="G55">
            <v>0</v>
          </cell>
        </row>
        <row r="56">
          <cell r="F56">
            <v>5.7652000158279897</v>
          </cell>
          <cell r="G56">
            <v>0</v>
          </cell>
        </row>
        <row r="57">
          <cell r="G57">
            <v>0</v>
          </cell>
        </row>
        <row r="58">
          <cell r="G58">
            <v>0</v>
          </cell>
        </row>
        <row r="59">
          <cell r="G59">
            <v>0</v>
          </cell>
        </row>
        <row r="60">
          <cell r="F60">
            <v>65.093077065152002</v>
          </cell>
          <cell r="G60">
            <v>32.506108817092226</v>
          </cell>
        </row>
        <row r="61">
          <cell r="F61">
            <v>103.58590933839959</v>
          </cell>
          <cell r="G61">
            <v>13.765376144373233</v>
          </cell>
        </row>
        <row r="62">
          <cell r="F62">
            <v>53.305102316163833</v>
          </cell>
          <cell r="G62">
            <v>8.9761759247859061</v>
          </cell>
        </row>
        <row r="63">
          <cell r="F63">
            <v>129.05702885818459</v>
          </cell>
          <cell r="G63">
            <v>10.425567716378183</v>
          </cell>
        </row>
        <row r="64">
          <cell r="F64">
            <v>97.59640691368503</v>
          </cell>
          <cell r="G64">
            <v>43.842512317563575</v>
          </cell>
        </row>
      </sheetData>
      <sheetData sheetId="5">
        <row r="100">
          <cell r="W100">
            <v>19579069.843265872</v>
          </cell>
          <cell r="AX100">
            <v>39.566143880235394</v>
          </cell>
        </row>
        <row r="101">
          <cell r="W101">
            <v>9565603.4599263389</v>
          </cell>
        </row>
        <row r="102">
          <cell r="W102">
            <v>13593111.509763679</v>
          </cell>
          <cell r="AX102">
            <v>23.832219912335056</v>
          </cell>
        </row>
        <row r="103">
          <cell r="W103">
            <v>12062551.90297736</v>
          </cell>
        </row>
        <row r="104">
          <cell r="W104">
            <v>22951073.620987315</v>
          </cell>
        </row>
        <row r="105">
          <cell r="W105">
            <v>14548618.952620763</v>
          </cell>
        </row>
        <row r="106">
          <cell r="W106">
            <v>6715214.4120430974</v>
          </cell>
        </row>
        <row r="107">
          <cell r="AX107">
            <v>18.257121860541027</v>
          </cell>
        </row>
        <row r="108">
          <cell r="W108">
            <v>14145034.814512061</v>
          </cell>
          <cell r="AX108">
            <v>89.595384446854126</v>
          </cell>
        </row>
      </sheetData>
      <sheetData sheetId="6"/>
      <sheetData sheetId="7"/>
      <sheetData sheetId="8"/>
      <sheetData sheetId="9"/>
      <sheetData sheetId="10"/>
      <sheetData sheetId="11">
        <row r="3">
          <cell r="Q3">
            <v>1058.4308271111117</v>
          </cell>
          <cell r="S3">
            <v>98.686326266666697</v>
          </cell>
          <cell r="X3">
            <v>205.7540631666667</v>
          </cell>
          <cell r="AA3">
            <v>1078.111289844446</v>
          </cell>
          <cell r="AC3">
            <v>98.589474766666683</v>
          </cell>
          <cell r="AF3">
            <v>1525.4109802222208</v>
          </cell>
          <cell r="AH3">
            <v>452.47817064444445</v>
          </cell>
          <cell r="AK3">
            <v>1338.7474951111119</v>
          </cell>
          <cell r="AM3">
            <v>407.29517329999999</v>
          </cell>
          <cell r="AP3">
            <v>1097.1203204399987</v>
          </cell>
          <cell r="AR3">
            <v>407.29517329999999</v>
          </cell>
          <cell r="AU3">
            <v>454.58248809999992</v>
          </cell>
          <cell r="AW3">
            <v>335.43579699999992</v>
          </cell>
          <cell r="AZ3">
            <v>9.3734077333333321</v>
          </cell>
          <cell r="BA3">
            <v>643.48725373333366</v>
          </cell>
          <cell r="BB3">
            <v>318.10294133333332</v>
          </cell>
          <cell r="BE3">
            <v>170.43702664444413</v>
          </cell>
          <cell r="BF3">
            <v>99.874731733333704</v>
          </cell>
          <cell r="BG3">
            <v>244.6286571833333</v>
          </cell>
          <cell r="BJ3">
            <v>120.56759893333366</v>
          </cell>
          <cell r="BK3">
            <v>134.99134693333303</v>
          </cell>
          <cell r="BL3">
            <v>264.02368056666677</v>
          </cell>
          <cell r="BO3">
            <v>525.7428657555547</v>
          </cell>
          <cell r="BP3">
            <v>300.04234302222324</v>
          </cell>
          <cell r="BQ3">
            <v>287.90487225000004</v>
          </cell>
          <cell r="BT3">
            <v>348.75491886666651</v>
          </cell>
          <cell r="BU3">
            <v>63.738731333333533</v>
          </cell>
          <cell r="BV3">
            <v>268.93843515000003</v>
          </cell>
          <cell r="BY3">
            <v>366.83522831111219</v>
          </cell>
          <cell r="BZ3">
            <v>64.272251199998891</v>
          </cell>
          <cell r="CA3">
            <v>234.52729684999991</v>
          </cell>
          <cell r="CD3">
            <v>150.25391223333318</v>
          </cell>
          <cell r="CE3">
            <v>200.28069283333352</v>
          </cell>
          <cell r="CF3">
            <v>251.87555736666661</v>
          </cell>
          <cell r="CI3">
            <v>1135.6768514666653</v>
          </cell>
          <cell r="CJ3">
            <v>230.50253160000125</v>
          </cell>
          <cell r="CK3">
            <v>118.64742464999995</v>
          </cell>
          <cell r="CN3">
            <v>849.93349084444424</v>
          </cell>
          <cell r="CO3">
            <v>177.14268957777801</v>
          </cell>
          <cell r="CP3">
            <v>107.61406683333331</v>
          </cell>
          <cell r="CU3">
            <v>90.98552879999994</v>
          </cell>
          <cell r="CX3">
            <v>45.705317266666782</v>
          </cell>
          <cell r="CY3">
            <v>265.02093356666654</v>
          </cell>
          <cell r="CZ3">
            <v>416.05519276666666</v>
          </cell>
          <cell r="DC3">
            <v>52.579083877778203</v>
          </cell>
          <cell r="DD3">
            <v>175.67292041111079</v>
          </cell>
          <cell r="DE3">
            <v>316.66647484999993</v>
          </cell>
          <cell r="DH3">
            <v>62.458727344444945</v>
          </cell>
          <cell r="DI3">
            <v>136.883583244444</v>
          </cell>
          <cell r="DJ3">
            <v>388.23944797777773</v>
          </cell>
          <cell r="DM3">
            <v>184.07538624444464</v>
          </cell>
          <cell r="DN3">
            <v>98.998417244444568</v>
          </cell>
          <cell r="DO3">
            <v>165.25601618888891</v>
          </cell>
          <cell r="DR3">
            <v>228.88731288755505</v>
          </cell>
          <cell r="DS3">
            <v>152.03424355777761</v>
          </cell>
          <cell r="DT3">
            <v>162.39082097677772</v>
          </cell>
          <cell r="DW3">
            <v>118.43136586666662</v>
          </cell>
          <cell r="DX3">
            <v>167.88815515555558</v>
          </cell>
          <cell r="DY3">
            <v>265.45773629999985</v>
          </cell>
          <cell r="EB3">
            <v>115.69305273333315</v>
          </cell>
          <cell r="EC3">
            <v>194.66780046666685</v>
          </cell>
          <cell r="ED3">
            <v>289.64638459999992</v>
          </cell>
          <cell r="EG3">
            <v>22.271053122000026</v>
          </cell>
          <cell r="EH3">
            <v>166.54453124866666</v>
          </cell>
          <cell r="EI3">
            <v>335.54941528799998</v>
          </cell>
          <cell r="EL3">
            <v>217.83505986666646</v>
          </cell>
          <cell r="EM3">
            <v>344.75517720000016</v>
          </cell>
          <cell r="EN3">
            <v>223.76558663333327</v>
          </cell>
          <cell r="EQ3">
            <v>232.85331811110868</v>
          </cell>
          <cell r="ER3">
            <v>335.42455553333571</v>
          </cell>
          <cell r="ES3">
            <v>237.47308818333335</v>
          </cell>
          <cell r="EV3">
            <v>68.474656733333291</v>
          </cell>
          <cell r="EW3">
            <v>141.20051553333337</v>
          </cell>
          <cell r="EX3">
            <v>314.91106263333336</v>
          </cell>
          <cell r="FA3">
            <v>10.076975488888893</v>
          </cell>
          <cell r="FB3">
            <v>234.79267564444439</v>
          </cell>
          <cell r="FC3">
            <v>298.33973222777774</v>
          </cell>
          <cell r="FG3">
            <v>158.31052553333396</v>
          </cell>
          <cell r="FH3">
            <v>381.48492088888872</v>
          </cell>
          <cell r="FI3">
            <v>353.76276233333323</v>
          </cell>
          <cell r="FL3">
            <v>171.06998613333374</v>
          </cell>
          <cell r="FM3">
            <v>353.75905840000053</v>
          </cell>
          <cell r="FN3">
            <v>257.71775158000003</v>
          </cell>
          <cell r="FQ3">
            <v>213.07972669999972</v>
          </cell>
          <cell r="FR3">
            <v>418.59315043333368</v>
          </cell>
          <cell r="FS3">
            <v>252.39331583000001</v>
          </cell>
          <cell r="FV3">
            <v>131.32120149999994</v>
          </cell>
          <cell r="FW3">
            <v>385.0883207666667</v>
          </cell>
          <cell r="FX3">
            <v>286.80329800499999</v>
          </cell>
          <cell r="GA3">
            <v>149.56056766666686</v>
          </cell>
          <cell r="GB3">
            <v>436.09690795555537</v>
          </cell>
          <cell r="GC3">
            <v>280.45741758999998</v>
          </cell>
          <cell r="GF3">
            <v>125.3050628000003</v>
          </cell>
          <cell r="GG3">
            <v>380.23032020000005</v>
          </cell>
          <cell r="GH3">
            <v>246.82833264999999</v>
          </cell>
          <cell r="GK3">
            <v>297.87413011111113</v>
          </cell>
          <cell r="GL3">
            <v>331.837564088889</v>
          </cell>
          <cell r="GM3">
            <v>242.52874506000006</v>
          </cell>
          <cell r="GR3">
            <v>107.47049969499989</v>
          </cell>
          <cell r="GU3">
            <v>226.12790382222283</v>
          </cell>
          <cell r="GV3">
            <v>736.11988035555498</v>
          </cell>
          <cell r="GW3">
            <v>248.3203126533333</v>
          </cell>
          <cell r="GZ3">
            <v>770.40783333333695</v>
          </cell>
          <cell r="HA3">
            <v>722.19218666666291</v>
          </cell>
          <cell r="HB3">
            <v>283.70472216999997</v>
          </cell>
          <cell r="HE3">
            <v>99.596137444444466</v>
          </cell>
          <cell r="HF3">
            <v>207.65740891111113</v>
          </cell>
          <cell r="HG3">
            <v>143.29769902666669</v>
          </cell>
          <cell r="HJ3">
            <v>135.8239312666667</v>
          </cell>
          <cell r="HK3">
            <v>603.11101366666674</v>
          </cell>
          <cell r="HL3">
            <v>223.78730636969703</v>
          </cell>
          <cell r="HO3">
            <v>180.75950646666669</v>
          </cell>
          <cell r="HP3">
            <v>729.68456210000011</v>
          </cell>
          <cell r="HQ3">
            <v>302.78400679999993</v>
          </cell>
          <cell r="HT3">
            <v>459.51468003333321</v>
          </cell>
          <cell r="HU3">
            <v>371.14326852222246</v>
          </cell>
          <cell r="HV3">
            <v>239.51075693666661</v>
          </cell>
          <cell r="HY3">
            <v>1015.6442693555554</v>
          </cell>
          <cell r="HZ3">
            <v>476.95575064444449</v>
          </cell>
          <cell r="IA3">
            <v>300.89652127222212</v>
          </cell>
          <cell r="ID3">
            <v>853.2377481333333</v>
          </cell>
          <cell r="IE3">
            <v>466.4006757333334</v>
          </cell>
          <cell r="IF3">
            <v>235.04679584166672</v>
          </cell>
          <cell r="II3">
            <v>530.55878619999976</v>
          </cell>
          <cell r="IJ3">
            <v>402.46389156666692</v>
          </cell>
          <cell r="IK3">
            <v>47.775905666666688</v>
          </cell>
          <cell r="IN3">
            <v>1052.2318250666669</v>
          </cell>
          <cell r="IO3">
            <v>440.36819493333292</v>
          </cell>
          <cell r="IP3">
            <v>271.86746667777777</v>
          </cell>
          <cell r="IS3">
            <v>1164.8922769999995</v>
          </cell>
          <cell r="IT3">
            <v>272.2144880000003</v>
          </cell>
          <cell r="IU3">
            <v>274.94456628500006</v>
          </cell>
          <cell r="IX3">
            <v>915.90388406666625</v>
          </cell>
          <cell r="IY3">
            <v>477.49051896666697</v>
          </cell>
          <cell r="IZ3">
            <v>255.84373869500001</v>
          </cell>
          <cell r="JC3">
            <v>918.28936704444459</v>
          </cell>
          <cell r="JD3">
            <v>440.78145136666672</v>
          </cell>
          <cell r="JE3">
            <v>261.10738924666668</v>
          </cell>
          <cell r="JH3">
            <v>808.44194964444466</v>
          </cell>
          <cell r="JI3">
            <v>127.2114485111108</v>
          </cell>
          <cell r="JJ3">
            <v>181.21524664444439</v>
          </cell>
          <cell r="JO3">
            <v>228.75480306666657</v>
          </cell>
          <cell r="JT3">
            <v>147.0808059555556</v>
          </cell>
          <cell r="JY3">
            <v>180.7584659111111</v>
          </cell>
          <cell r="KD3">
            <v>165.8690352444446</v>
          </cell>
        </row>
      </sheetData>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D+LD"/>
      <sheetName val="HD+LD no names"/>
      <sheetName val="HD+LD short version"/>
      <sheetName val="HD+LD expts"/>
      <sheetName val="Sheet1"/>
    </sheetNames>
    <sheetDataSet>
      <sheetData sheetId="0"/>
      <sheetData sheetId="1">
        <row r="3">
          <cell r="B3" t="str">
            <v>HDDV</v>
          </cell>
          <cell r="C3">
            <v>40735</v>
          </cell>
          <cell r="D3" t="str">
            <v>D1.1</v>
          </cell>
          <cell r="E3">
            <v>2010</v>
          </cell>
          <cell r="F3" t="str">
            <v>HHDD, Class 8 Tractor</v>
          </cell>
          <cell r="G3">
            <v>14.9</v>
          </cell>
          <cell r="H3">
            <v>11000</v>
          </cell>
          <cell r="J3" t="str">
            <v>28% arom. ULSD</v>
          </cell>
          <cell r="K3" t="str">
            <v>2xUDDS</v>
          </cell>
          <cell r="L3">
            <v>3.0733376792698825</v>
          </cell>
          <cell r="M3" t="str">
            <v>Y</v>
          </cell>
          <cell r="N3">
            <v>4.4139999999999997</v>
          </cell>
          <cell r="T3">
            <v>0.6</v>
          </cell>
        </row>
        <row r="4">
          <cell r="C4">
            <v>40736</v>
          </cell>
          <cell r="D4" t="str">
            <v>D1.4</v>
          </cell>
          <cell r="J4" t="str">
            <v>28% arom. ULSD</v>
          </cell>
          <cell r="K4" t="str">
            <v>2xUDDS</v>
          </cell>
          <cell r="L4">
            <v>2.9844450725456939</v>
          </cell>
          <cell r="M4" t="str">
            <v>Y</v>
          </cell>
          <cell r="N4">
            <v>4.4829999999999997</v>
          </cell>
          <cell r="T4">
            <v>0.6</v>
          </cell>
        </row>
        <row r="5">
          <cell r="C5">
            <v>40737</v>
          </cell>
          <cell r="D5" t="str">
            <v>D1.7</v>
          </cell>
          <cell r="J5" t="str">
            <v>12% arom. ULSD</v>
          </cell>
          <cell r="K5" t="str">
            <v>2xUDDS</v>
          </cell>
          <cell r="L5">
            <v>3.7864120712452367</v>
          </cell>
          <cell r="M5" t="str">
            <v>Y</v>
          </cell>
          <cell r="N5">
            <v>4.5650000000000004</v>
          </cell>
          <cell r="T5">
            <v>0.86699999999999999</v>
          </cell>
        </row>
        <row r="6">
          <cell r="C6">
            <v>40738</v>
          </cell>
          <cell r="D6" t="str">
            <v>D1.10</v>
          </cell>
          <cell r="J6" t="str">
            <v>12% arom. ULSD</v>
          </cell>
          <cell r="K6" t="str">
            <v>2xUDDS</v>
          </cell>
          <cell r="L6">
            <v>3.3018053932485167</v>
          </cell>
          <cell r="M6" t="str">
            <v>Y</v>
          </cell>
          <cell r="N6">
            <v>4.5529999999999999</v>
          </cell>
          <cell r="T6">
            <v>0.6</v>
          </cell>
        </row>
        <row r="7">
          <cell r="C7">
            <v>40739</v>
          </cell>
          <cell r="D7" t="str">
            <v>D1.11</v>
          </cell>
          <cell r="J7" t="str">
            <v>9% arom. ULSD</v>
          </cell>
          <cell r="K7" t="str">
            <v>2xUDDS</v>
          </cell>
          <cell r="L7">
            <v>3.1073503463361289</v>
          </cell>
          <cell r="M7" t="str">
            <v>Y</v>
          </cell>
          <cell r="N7">
            <v>4.55</v>
          </cell>
          <cell r="T7">
            <v>0.67</v>
          </cell>
        </row>
        <row r="8">
          <cell r="C8">
            <v>40743</v>
          </cell>
          <cell r="D8" t="str">
            <v>D1.14</v>
          </cell>
          <cell r="J8" t="str">
            <v>9% arom. ULSD</v>
          </cell>
          <cell r="K8" t="str">
            <v>2xUDDS</v>
          </cell>
          <cell r="L8">
            <v>3.1226804390597493</v>
          </cell>
          <cell r="M8" t="str">
            <v>Y</v>
          </cell>
          <cell r="N8">
            <v>4.5119999999999996</v>
          </cell>
          <cell r="T8">
            <v>0.6</v>
          </cell>
        </row>
        <row r="9">
          <cell r="C9">
            <v>40744</v>
          </cell>
          <cell r="D9" t="str">
            <v>D1.15</v>
          </cell>
          <cell r="J9" t="str">
            <v>9% arom. ULSD</v>
          </cell>
          <cell r="K9" t="str">
            <v>Forced Regen</v>
          </cell>
          <cell r="L9">
            <v>3.1046366197183102</v>
          </cell>
          <cell r="M9" t="str">
            <v>N</v>
          </cell>
          <cell r="N9" t="str">
            <v>n/a</v>
          </cell>
          <cell r="T9">
            <v>0.73</v>
          </cell>
        </row>
        <row r="10">
          <cell r="C10">
            <v>40703</v>
          </cell>
          <cell r="D10" t="str">
            <v>D2.2</v>
          </cell>
          <cell r="E10">
            <v>2007</v>
          </cell>
          <cell r="F10" t="str">
            <v>HHDD, Class 8 Tractor</v>
          </cell>
          <cell r="G10">
            <v>12.8</v>
          </cell>
          <cell r="H10">
            <v>22000</v>
          </cell>
          <cell r="J10" t="str">
            <v>EPA hybrid ULSD</v>
          </cell>
          <cell r="K10" t="str">
            <v>2xUDDS</v>
          </cell>
          <cell r="L10">
            <v>3.144535503721813</v>
          </cell>
          <cell r="M10" t="str">
            <v>N</v>
          </cell>
          <cell r="N10">
            <v>4.9240000000000004</v>
          </cell>
          <cell r="T10">
            <v>0.13</v>
          </cell>
        </row>
        <row r="11">
          <cell r="C11">
            <v>40710</v>
          </cell>
          <cell r="D11" t="str">
            <v>D2.13</v>
          </cell>
          <cell r="J11" t="str">
            <v>12% arom. ULSD</v>
          </cell>
          <cell r="K11" t="str">
            <v>2xUDDS</v>
          </cell>
          <cell r="L11">
            <v>3.2803670610963538</v>
          </cell>
          <cell r="M11" t="str">
            <v>Y</v>
          </cell>
          <cell r="N11">
            <v>4.931</v>
          </cell>
          <cell r="T11">
            <v>1.1000000000000001</v>
          </cell>
        </row>
        <row r="12">
          <cell r="C12">
            <v>40704</v>
          </cell>
          <cell r="D12" t="str">
            <v>D2.3</v>
          </cell>
          <cell r="J12" t="str">
            <v>28% arom. ULSD</v>
          </cell>
          <cell r="K12" t="str">
            <v>2xUDDS</v>
          </cell>
          <cell r="L12">
            <v>2.9791492063492067</v>
          </cell>
          <cell r="M12" t="str">
            <v>Y</v>
          </cell>
          <cell r="N12">
            <v>4.9279999999999999</v>
          </cell>
          <cell r="T12">
            <v>1.7333000000000001</v>
          </cell>
        </row>
        <row r="13">
          <cell r="C13">
            <v>40707</v>
          </cell>
          <cell r="D13" t="str">
            <v>D2.8</v>
          </cell>
          <cell r="J13" t="str">
            <v>28% arom. ULSD</v>
          </cell>
          <cell r="K13" t="str">
            <v>2xUDDS</v>
          </cell>
          <cell r="L13">
            <v>3.4014378703973578</v>
          </cell>
          <cell r="M13" t="str">
            <v>Y</v>
          </cell>
          <cell r="N13">
            <v>4.8120000000000003</v>
          </cell>
          <cell r="T13">
            <v>0.53</v>
          </cell>
        </row>
        <row r="14">
          <cell r="C14">
            <v>40708</v>
          </cell>
          <cell r="D14" t="str">
            <v>D2.7</v>
          </cell>
          <cell r="J14" t="str">
            <v>12% arom. ULSD</v>
          </cell>
          <cell r="K14" t="str">
            <v>2xUDDS</v>
          </cell>
          <cell r="L14">
            <v>3.137509549274256</v>
          </cell>
          <cell r="M14" t="str">
            <v>Y</v>
          </cell>
          <cell r="N14">
            <v>4.9729999999999999</v>
          </cell>
          <cell r="T14">
            <v>0.8</v>
          </cell>
        </row>
        <row r="15">
          <cell r="C15">
            <v>40709</v>
          </cell>
          <cell r="D15" t="str">
            <v>D2.12</v>
          </cell>
          <cell r="J15" t="str">
            <v>12% arom. ULSD</v>
          </cell>
          <cell r="K15" t="str">
            <v>2xUDDS</v>
          </cell>
          <cell r="L15">
            <v>3.1323150912106139</v>
          </cell>
          <cell r="M15" t="str">
            <v>Y</v>
          </cell>
          <cell r="N15">
            <v>4.9050000000000002</v>
          </cell>
          <cell r="T15">
            <v>0.93300000000000005</v>
          </cell>
        </row>
        <row r="16">
          <cell r="C16">
            <v>40711</v>
          </cell>
          <cell r="D16" t="str">
            <v>D2.18</v>
          </cell>
          <cell r="J16" t="str">
            <v>12% arom. ULSD</v>
          </cell>
          <cell r="K16" t="str">
            <v>Forced Regen</v>
          </cell>
          <cell r="L16">
            <v>3.1208278341016786</v>
          </cell>
          <cell r="M16" t="str">
            <v>Y</v>
          </cell>
          <cell r="N16" t="str">
            <v>n/a</v>
          </cell>
          <cell r="T16">
            <v>0.93300000000000005</v>
          </cell>
        </row>
        <row r="17">
          <cell r="C17">
            <v>40716</v>
          </cell>
          <cell r="D17" t="str">
            <v>D3.1</v>
          </cell>
          <cell r="E17">
            <v>2006</v>
          </cell>
          <cell r="F17" t="str">
            <v>HHDD, Class 8 Tractor</v>
          </cell>
          <cell r="G17">
            <v>10.8</v>
          </cell>
          <cell r="H17">
            <v>94000</v>
          </cell>
          <cell r="J17" t="str">
            <v>12% arom. ULSD</v>
          </cell>
          <cell r="K17" t="str">
            <v>2xUDDS</v>
          </cell>
          <cell r="L17">
            <v>3.4525037091988122</v>
          </cell>
          <cell r="M17" t="str">
            <v>Y</v>
          </cell>
          <cell r="N17">
            <v>5.016</v>
          </cell>
          <cell r="T17">
            <v>1.73</v>
          </cell>
        </row>
        <row r="18">
          <cell r="C18">
            <v>40717</v>
          </cell>
          <cell r="D18" t="str">
            <v>D3.4</v>
          </cell>
          <cell r="J18" t="str">
            <v>12% arom. ULSD</v>
          </cell>
          <cell r="K18" t="str">
            <v>2xUDDS</v>
          </cell>
          <cell r="L18">
            <v>2.9998865441343314</v>
          </cell>
          <cell r="M18" t="str">
            <v>N</v>
          </cell>
          <cell r="N18">
            <v>5.0229999999999997</v>
          </cell>
          <cell r="T18">
            <v>1.2</v>
          </cell>
        </row>
        <row r="19">
          <cell r="C19">
            <v>40718</v>
          </cell>
          <cell r="D19" t="str">
            <v>D3.5</v>
          </cell>
          <cell r="J19" t="str">
            <v>12% arom. ULSD</v>
          </cell>
          <cell r="K19" t="str">
            <v>3xcreep+idle</v>
          </cell>
          <cell r="L19">
            <v>3.2633019390581719</v>
          </cell>
          <cell r="M19" t="str">
            <v>N</v>
          </cell>
          <cell r="N19">
            <v>0.85699999999999998</v>
          </cell>
          <cell r="T19">
            <v>0.93</v>
          </cell>
        </row>
        <row r="20">
          <cell r="C20">
            <v>40722</v>
          </cell>
          <cell r="D20" t="str">
            <v>D3.9</v>
          </cell>
          <cell r="J20" t="str">
            <v>28% arom. ULSD</v>
          </cell>
          <cell r="K20" t="str">
            <v>2xUDDS</v>
          </cell>
          <cell r="L20">
            <v>2.9051948051948053</v>
          </cell>
          <cell r="M20" t="str">
            <v>N</v>
          </cell>
          <cell r="N20">
            <v>4.95</v>
          </cell>
          <cell r="T20">
            <v>1.33</v>
          </cell>
        </row>
        <row r="21">
          <cell r="C21">
            <v>40723</v>
          </cell>
          <cell r="D21" t="str">
            <v>D3.10</v>
          </cell>
          <cell r="J21" t="str">
            <v>28% arom. ULSD</v>
          </cell>
          <cell r="K21" t="str">
            <v>2xUDDS</v>
          </cell>
          <cell r="L21">
            <v>3.0126358317079962</v>
          </cell>
          <cell r="M21" t="str">
            <v>N</v>
          </cell>
          <cell r="N21">
            <v>4.9530000000000003</v>
          </cell>
          <cell r="T21">
            <v>1.73</v>
          </cell>
        </row>
        <row r="22">
          <cell r="C22">
            <v>40724</v>
          </cell>
          <cell r="D22" t="str">
            <v>D3.13</v>
          </cell>
          <cell r="J22" t="str">
            <v>9% arom. ULSD</v>
          </cell>
          <cell r="K22" t="str">
            <v>2xUDDS</v>
          </cell>
          <cell r="L22">
            <v>3.1493257359924027</v>
          </cell>
          <cell r="M22" t="str">
            <v>N</v>
          </cell>
          <cell r="N22">
            <v>5.1369999999999996</v>
          </cell>
          <cell r="T22">
            <v>1.47</v>
          </cell>
        </row>
        <row r="23">
          <cell r="C23">
            <v>40725</v>
          </cell>
          <cell r="D23" t="str">
            <v>D3.14</v>
          </cell>
          <cell r="J23" t="str">
            <v>9% arom. ULSD</v>
          </cell>
          <cell r="K23" t="str">
            <v>2xUDDS</v>
          </cell>
          <cell r="L23">
            <v>2.9885057471264371</v>
          </cell>
          <cell r="M23" t="str">
            <v>N</v>
          </cell>
          <cell r="N23">
            <v>5.1310000000000002</v>
          </cell>
          <cell r="T23">
            <v>1.33</v>
          </cell>
        </row>
        <row r="25">
          <cell r="B25" t="str">
            <v>MDDV</v>
          </cell>
          <cell r="C25">
            <v>40340</v>
          </cell>
          <cell r="D25" t="str">
            <v>D4.1</v>
          </cell>
          <cell r="E25">
            <v>2005</v>
          </cell>
          <cell r="F25" t="str">
            <v>MDV</v>
          </cell>
          <cell r="G25">
            <v>6.6</v>
          </cell>
          <cell r="H25">
            <v>65934</v>
          </cell>
          <cell r="K25" t="str">
            <v>Cold UC</v>
          </cell>
          <cell r="L25">
            <v>4.0954703944549165</v>
          </cell>
          <cell r="M25" t="str">
            <v>N</v>
          </cell>
          <cell r="N25">
            <v>11.862567877892243</v>
          </cell>
          <cell r="T25">
            <v>1.3</v>
          </cell>
        </row>
        <row r="26">
          <cell r="C26">
            <v>40343</v>
          </cell>
          <cell r="D26" t="str">
            <v>D4.2</v>
          </cell>
          <cell r="K26" t="str">
            <v>Cold UC</v>
          </cell>
          <cell r="L26">
            <v>1.1590476323884114</v>
          </cell>
          <cell r="M26" t="str">
            <v>N</v>
          </cell>
          <cell r="N26">
            <v>11.656295959163455</v>
          </cell>
          <cell r="T26">
            <v>0.5</v>
          </cell>
        </row>
        <row r="27">
          <cell r="C27">
            <v>40347</v>
          </cell>
          <cell r="D27" t="str">
            <v>D5.3</v>
          </cell>
          <cell r="E27">
            <v>2001</v>
          </cell>
          <cell r="F27" t="str">
            <v>MDV</v>
          </cell>
          <cell r="G27">
            <v>5.9</v>
          </cell>
          <cell r="H27">
            <v>158850</v>
          </cell>
          <cell r="K27" t="str">
            <v>Cold UC</v>
          </cell>
          <cell r="L27">
            <v>3.1951667545658702</v>
          </cell>
          <cell r="M27" t="str">
            <v>N</v>
          </cell>
          <cell r="N27">
            <v>14.444315789606225</v>
          </cell>
          <cell r="T27">
            <v>2.2000000000000002</v>
          </cell>
        </row>
        <row r="28">
          <cell r="C28">
            <v>40346</v>
          </cell>
          <cell r="D28" t="str">
            <v>D5.2</v>
          </cell>
          <cell r="J28" t="str">
            <v>B100</v>
          </cell>
          <cell r="K28" t="str">
            <v>Cold UC</v>
          </cell>
          <cell r="L28">
            <v>3.7801099874434181</v>
          </cell>
          <cell r="M28" t="str">
            <v>N</v>
          </cell>
          <cell r="N28">
            <v>12.965770424344253</v>
          </cell>
          <cell r="T28">
            <v>3</v>
          </cell>
        </row>
        <row r="29">
          <cell r="C29">
            <v>40345</v>
          </cell>
          <cell r="D29" t="str">
            <v>D5.1</v>
          </cell>
          <cell r="J29" t="str">
            <v>B100</v>
          </cell>
          <cell r="K29" t="str">
            <v>Cold UC</v>
          </cell>
          <cell r="L29">
            <v>0.67829990097117721</v>
          </cell>
          <cell r="M29" t="str">
            <v>N</v>
          </cell>
          <cell r="N29">
            <v>13.718735834716913</v>
          </cell>
          <cell r="T29">
            <v>0.5</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J4">
            <v>-2.6966416040100246E-2</v>
          </cell>
        </row>
        <row r="5">
          <cell r="J5">
            <v>1.361111111111111E-2</v>
          </cell>
        </row>
        <row r="6">
          <cell r="J6">
            <v>8.6757990867579911E-3</v>
          </cell>
        </row>
        <row r="7">
          <cell r="J7">
            <v>1.5882352941176472E-2</v>
          </cell>
        </row>
        <row r="8">
          <cell r="J8">
            <v>2.0083582089552233E-2</v>
          </cell>
        </row>
        <row r="9">
          <cell r="J9">
            <v>1.3170731707317074E-2</v>
          </cell>
        </row>
        <row r="10">
          <cell r="J10">
            <v>8.4644918709950764E-2</v>
          </cell>
        </row>
        <row r="13">
          <cell r="J13">
            <v>0.33400593471810092</v>
          </cell>
        </row>
        <row r="14">
          <cell r="J14">
            <v>0.29985250737463126</v>
          </cell>
        </row>
        <row r="15">
          <cell r="J15">
            <v>0.31013684210526316</v>
          </cell>
        </row>
        <row r="17">
          <cell r="J17">
            <v>0.36779220779220778</v>
          </cell>
        </row>
        <row r="18">
          <cell r="J18">
            <v>0.38337628865979384</v>
          </cell>
        </row>
        <row r="19">
          <cell r="J19">
            <v>0.31398860398860406</v>
          </cell>
        </row>
        <row r="20">
          <cell r="J20">
            <v>0.31344827586206897</v>
          </cell>
        </row>
        <row r="21">
          <cell r="J21">
            <v>1.3269230769230769E-2</v>
          </cell>
        </row>
        <row r="22">
          <cell r="J22">
            <v>2.0511494252873564E-2</v>
          </cell>
        </row>
        <row r="23">
          <cell r="J23">
            <v>1.162432915921288E-2</v>
          </cell>
        </row>
        <row r="24">
          <cell r="J24">
            <v>1.5992966286684451E-2</v>
          </cell>
        </row>
        <row r="25">
          <cell r="J25">
            <v>9.7777251184834116E-3</v>
          </cell>
        </row>
        <row r="27">
          <cell r="J27">
            <v>1.1154654654654655E-2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 POA, SOA bar chart"/>
      <sheetName val="LDD vs HDD"/>
      <sheetName val="gas phase and yields"/>
      <sheetName val="compiled yields"/>
      <sheetName val="NOx"/>
      <sheetName val="SOA yields"/>
      <sheetName val="org_mats no TD"/>
      <sheetName val="summary table"/>
      <sheetName val="SOAvTHC v OH"/>
      <sheetName val="primary"/>
      <sheetName val="SMPS instead of AMS"/>
    </sheetNames>
    <sheetDataSet>
      <sheetData sheetId="0">
        <row r="8">
          <cell r="A8" t="str">
            <v>D2.8</v>
          </cell>
        </row>
      </sheetData>
      <sheetData sheetId="1">
        <row r="2">
          <cell r="A2" t="str">
            <v>D5.3</v>
          </cell>
        </row>
        <row r="31">
          <cell r="K31">
            <v>36.062787448155234</v>
          </cell>
        </row>
        <row r="32">
          <cell r="K32">
            <v>101.37286476263594</v>
          </cell>
        </row>
      </sheetData>
      <sheetData sheetId="2"/>
      <sheetData sheetId="3">
        <row r="24">
          <cell r="D24">
            <v>8.45805628134879E-2</v>
          </cell>
        </row>
      </sheetData>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 POA, SOA bar chart"/>
      <sheetName val="LDD vs HDD"/>
      <sheetName val="gas phase and yields"/>
      <sheetName val="compiled yields"/>
      <sheetName val="NOx"/>
      <sheetName val="SOA yields"/>
      <sheetName val="org_mats no TD"/>
      <sheetName val="summary table"/>
      <sheetName val="SOAvTHC v OH"/>
      <sheetName val="primary"/>
      <sheetName val="SMPS instead of AMS"/>
      <sheetName val="status"/>
      <sheetName val="clustered bar"/>
    </sheetNames>
    <sheetDataSet>
      <sheetData sheetId="0">
        <row r="5">
          <cell r="AY5">
            <v>-1.4025661716024285</v>
          </cell>
        </row>
      </sheetData>
      <sheetData sheetId="1">
        <row r="2">
          <cell r="A2" t="str">
            <v>D5.3</v>
          </cell>
        </row>
        <row r="21">
          <cell r="K21">
            <v>401.38500190908292</v>
          </cell>
        </row>
      </sheetData>
      <sheetData sheetId="2">
        <row r="10">
          <cell r="U10">
            <v>2.2753225014058081</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8">
          <cell r="S18">
            <v>0.15451569051036726</v>
          </cell>
        </row>
        <row r="19">
          <cell r="S19">
            <v>0.23857144858261686</v>
          </cell>
        </row>
        <row r="21">
          <cell r="S21">
            <v>6.0089772233707504E-2</v>
          </cell>
        </row>
        <row r="22">
          <cell r="S22">
            <v>7.2263969864202943E-2</v>
          </cell>
        </row>
        <row r="23">
          <cell r="S23">
            <v>0.10985018458832752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info"/>
      <sheetName val="engines"/>
      <sheetName val="all expts"/>
      <sheetName val="primary data"/>
      <sheetName val="chamber data"/>
    </sheetNames>
    <sheetDataSet>
      <sheetData sheetId="0"/>
      <sheetData sheetId="1"/>
      <sheetData sheetId="2"/>
      <sheetData sheetId="3">
        <row r="8">
          <cell r="C8">
            <v>40941</v>
          </cell>
          <cell r="D8" t="str">
            <v>SORE2S-1.1</v>
          </cell>
        </row>
        <row r="9">
          <cell r="C9">
            <v>40942</v>
          </cell>
          <cell r="D9" t="str">
            <v>SORE2S-1.2</v>
          </cell>
        </row>
        <row r="10">
          <cell r="C10">
            <v>40949</v>
          </cell>
          <cell r="D10" t="str">
            <v>SORE2S-2.1</v>
          </cell>
        </row>
        <row r="11">
          <cell r="C11">
            <v>40949</v>
          </cell>
          <cell r="D11" t="str">
            <v>SORE2S-2.2</v>
          </cell>
        </row>
        <row r="12">
          <cell r="B12" t="str">
            <v>4-stroke</v>
          </cell>
          <cell r="C12">
            <v>40948</v>
          </cell>
          <cell r="D12" t="str">
            <v>SORE4S-1.1</v>
          </cell>
        </row>
        <row r="13">
          <cell r="C13">
            <v>40948</v>
          </cell>
          <cell r="D13" t="str">
            <v>SORE4S-1.2</v>
          </cell>
        </row>
        <row r="14">
          <cell r="C14">
            <v>40952</v>
          </cell>
          <cell r="D14" t="str">
            <v>SORE4S-2.1</v>
          </cell>
        </row>
        <row r="15">
          <cell r="C15">
            <v>40952</v>
          </cell>
          <cell r="D15" t="str">
            <v>SORE4S-2.2</v>
          </cell>
        </row>
        <row r="16">
          <cell r="C16">
            <v>40954</v>
          </cell>
          <cell r="D16" t="str">
            <v>SORE4S-3.1</v>
          </cell>
        </row>
        <row r="17">
          <cell r="C17">
            <v>40955</v>
          </cell>
          <cell r="D17" t="str">
            <v>SORE4S-4.1</v>
          </cell>
        </row>
        <row r="18">
          <cell r="C18">
            <v>40947</v>
          </cell>
          <cell r="D18" t="str">
            <v>TRU4S-1.1</v>
          </cell>
        </row>
        <row r="19">
          <cell r="C19">
            <v>40947</v>
          </cell>
          <cell r="D19" t="str">
            <v>TRU4S-1.2</v>
          </cell>
        </row>
      </sheetData>
      <sheetData sheetId="4">
        <row r="6">
          <cell r="G6">
            <v>11.66</v>
          </cell>
          <cell r="H6" t="str">
            <v>no</v>
          </cell>
          <cell r="O6">
            <v>0</v>
          </cell>
          <cell r="P6">
            <v>5.7000000000000002E-2</v>
          </cell>
        </row>
        <row r="7">
          <cell r="G7">
            <v>2.94</v>
          </cell>
          <cell r="H7" t="str">
            <v>no</v>
          </cell>
          <cell r="O7">
            <v>0</v>
          </cell>
          <cell r="P7">
            <v>5.7000000000000002E-2</v>
          </cell>
        </row>
        <row r="8">
          <cell r="G8">
            <v>2.95</v>
          </cell>
          <cell r="H8" t="str">
            <v>no</v>
          </cell>
          <cell r="O8">
            <v>0.13</v>
          </cell>
          <cell r="P8">
            <v>5.7000000000000002E-2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
      <sheetName val="m_to_z_105"/>
      <sheetName val="m_to_z_107"/>
      <sheetName val="m_to_z_121"/>
      <sheetName val="m_to_z_129"/>
      <sheetName val="m_to_z_135"/>
      <sheetName val="m_to_z_149"/>
      <sheetName val="m_to_z_163"/>
      <sheetName val="m_to_z_21"/>
      <sheetName val="m_to_z_25"/>
      <sheetName val="m_to_z_30"/>
      <sheetName val="m_to_z_31"/>
      <sheetName val="m_to_z_32"/>
      <sheetName val="m_to_z_33"/>
      <sheetName val="m_to_z_37"/>
      <sheetName val="m_to_z_42"/>
      <sheetName val="m_to_z_43"/>
      <sheetName val="m_to_z_45"/>
      <sheetName val="m_to_z_57"/>
      <sheetName val="m_to_z_59"/>
      <sheetName val="m_to_z_61"/>
      <sheetName val="m_to_z_69"/>
      <sheetName val="m_to_z_71"/>
      <sheetName val="m_to_z_73"/>
      <sheetName val="m_to_z_79"/>
      <sheetName val="m_to_z_81"/>
      <sheetName val="m_to_z_83"/>
      <sheetName val="m_to_z_93"/>
      <sheetName val="m_to_z_99"/>
      <sheetName val="m_to_z_66"/>
      <sheetName val="m_to_z_84"/>
      <sheetName val="tot_conc"/>
      <sheetName val="smps_diam"/>
      <sheetName val="bp_or_td"/>
      <sheetName val="chamber_rh"/>
      <sheetName val="chamber_T"/>
      <sheetName val="SO2"/>
      <sheetName val="O3"/>
      <sheetName val="NOx"/>
      <sheetName val="NO"/>
      <sheetName val="CO2_cell_press"/>
      <sheetName val="CO2"/>
      <sheetName val="CO"/>
      <sheetName val="AM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4">
          <cell r="A14">
            <v>-4.0830000000000002</v>
          </cell>
        </row>
        <row r="111">
          <cell r="B111">
            <v>615.72502886666666</v>
          </cell>
        </row>
      </sheetData>
      <sheetData sheetId="39">
        <row r="15">
          <cell r="B15">
            <v>-8.514064733333278</v>
          </cell>
        </row>
        <row r="111">
          <cell r="B111">
            <v>235.35898706666669</v>
          </cell>
        </row>
      </sheetData>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7"/>
  <sheetViews>
    <sheetView tabSelected="1" zoomScale="85" zoomScaleNormal="85" workbookViewId="0">
      <pane xSplit="4" ySplit="9" topLeftCell="E10" activePane="bottomRight" state="frozen"/>
      <selection pane="topRight" activeCell="E1" sqref="E1"/>
      <selection pane="bottomLeft" activeCell="A2" sqref="A2"/>
      <selection pane="bottomRight" activeCell="G17" sqref="G17:G19"/>
    </sheetView>
  </sheetViews>
  <sheetFormatPr defaultColWidth="9.109375" defaultRowHeight="13.2" x14ac:dyDescent="0.25"/>
  <cols>
    <col min="1" max="1" width="9.109375" style="26"/>
    <col min="2" max="2" width="11.33203125" style="26" customWidth="1"/>
    <col min="3" max="3" width="9.109375" style="26"/>
    <col min="4" max="4" width="11.44140625" style="26" customWidth="1"/>
    <col min="5" max="7" width="9.109375" style="26" customWidth="1"/>
    <col min="8" max="8" width="10.88671875" style="26" customWidth="1"/>
    <col min="9" max="9" width="9.109375" style="26" customWidth="1"/>
    <col min="10" max="10" width="19.88671875" style="26" customWidth="1"/>
    <col min="11" max="11" width="25.6640625" style="26" customWidth="1"/>
    <col min="12" max="12" width="10.44140625" style="24" customWidth="1"/>
    <col min="13" max="16" width="9.109375" style="26" customWidth="1"/>
    <col min="17" max="17" width="16.44140625" style="26" customWidth="1"/>
    <col min="18" max="18" width="11.6640625" style="24" customWidth="1"/>
    <col min="19" max="19" width="13.44140625" style="24" customWidth="1"/>
    <col min="20" max="20" width="13" style="86" bestFit="1" customWidth="1"/>
    <col min="21" max="21" width="12.6640625" style="86" bestFit="1" customWidth="1"/>
    <col min="22" max="22" width="9.109375" style="86"/>
    <col min="23" max="24" width="9.109375" style="26"/>
    <col min="25" max="25" width="10.6640625" style="26" bestFit="1" customWidth="1"/>
    <col min="26" max="26" width="12.33203125" style="26" bestFit="1" customWidth="1"/>
    <col min="27" max="16384" width="9.109375" style="26"/>
  </cols>
  <sheetData>
    <row r="1" spans="1:36" ht="14.4" x14ac:dyDescent="0.3">
      <c r="A1" s="160" t="s">
        <v>30</v>
      </c>
    </row>
    <row r="2" spans="1:36" ht="14.4" x14ac:dyDescent="0.3">
      <c r="A2" s="160" t="s">
        <v>31</v>
      </c>
    </row>
    <row r="3" spans="1:36" ht="14.4" x14ac:dyDescent="0.3">
      <c r="A3"/>
    </row>
    <row r="4" spans="1:36" ht="14.4" x14ac:dyDescent="0.3">
      <c r="A4" t="s">
        <v>32</v>
      </c>
    </row>
    <row r="5" spans="1:36" ht="14.4" x14ac:dyDescent="0.3">
      <c r="A5" t="s">
        <v>34</v>
      </c>
    </row>
    <row r="6" spans="1:36" ht="14.4" x14ac:dyDescent="0.3">
      <c r="A6" t="s">
        <v>35</v>
      </c>
    </row>
    <row r="7" spans="1:36" ht="14.4" x14ac:dyDescent="0.3">
      <c r="A7" t="s">
        <v>33</v>
      </c>
    </row>
    <row r="8" spans="1:36" ht="13.8" thickBot="1" x14ac:dyDescent="0.3"/>
    <row r="9" spans="1:36" ht="55.8" thickBot="1" x14ac:dyDescent="0.3">
      <c r="A9" s="1"/>
      <c r="B9" s="2" t="str">
        <f>'[1]CARB1 and 3 good chamber'!C2</f>
        <v>test date</v>
      </c>
      <c r="C9" s="2" t="str">
        <f>'[1]CARB1 and 3 good chamber'!D2</f>
        <v xml:space="preserve">CARB test ID </v>
      </c>
      <c r="D9" s="2" t="str">
        <f>'[1]CARB1 and 3 good chamber'!E2</f>
        <v xml:space="preserve"> expt ID</v>
      </c>
      <c r="E9" s="3" t="str">
        <f>'[1]CARB1 and 3 good chamber'!F2</f>
        <v>model year</v>
      </c>
      <c r="F9" s="3" t="str">
        <f>'[1]CARB1 and 3 good chamber'!G2</f>
        <v>vehicle class</v>
      </c>
      <c r="G9" s="2" t="str">
        <f>'[1]CARB1 and 3 good chamber'!H2</f>
        <v>engine size (L)</v>
      </c>
      <c r="H9" s="4" t="str">
        <f>'[1]CARB1 and 3 good chamber'!I2</f>
        <v>emission standard</v>
      </c>
      <c r="I9" s="4" t="str">
        <f>'[1]CARB1 and 3 good chamber'!J2</f>
        <v>mileage</v>
      </c>
      <c r="J9" s="4" t="s">
        <v>1</v>
      </c>
      <c r="K9" s="4" t="s">
        <v>2</v>
      </c>
      <c r="L9" s="25" t="s">
        <v>28</v>
      </c>
      <c r="M9" s="25" t="s">
        <v>29</v>
      </c>
      <c r="N9" s="4" t="str">
        <f>'[1]CARB1 and 3 good chamber'!N2</f>
        <v>mpg</v>
      </c>
      <c r="O9" s="4" t="str">
        <f>'[1]CARB1 and 3 good chamber'!U2</f>
        <v>d-butanol (ppm)</v>
      </c>
      <c r="P9" s="4" t="str">
        <f>'[1]CARB1 and 3 good chamber'!V2</f>
        <v>propene (ppm)</v>
      </c>
      <c r="Q9" s="4" t="s">
        <v>25</v>
      </c>
      <c r="R9" s="25" t="s">
        <v>26</v>
      </c>
      <c r="S9" s="25" t="s">
        <v>27</v>
      </c>
      <c r="T9" s="89" t="s">
        <v>18</v>
      </c>
      <c r="U9" s="89" t="s">
        <v>19</v>
      </c>
      <c r="V9" s="89" t="s">
        <v>21</v>
      </c>
      <c r="W9" s="58" t="s">
        <v>20</v>
      </c>
    </row>
    <row r="10" spans="1:36" ht="16.8" customHeight="1" thickTop="1" x14ac:dyDescent="0.25">
      <c r="A10" s="122" t="str">
        <f>'[1]CARB1 and 3 good chamber'!B3</f>
        <v>Pre-LEV</v>
      </c>
      <c r="B10" s="5">
        <v>40953</v>
      </c>
      <c r="C10" s="6">
        <f>'[1]CARB1 and 3 good chamber'!D3</f>
        <v>1032442</v>
      </c>
      <c r="D10" s="7" t="str">
        <f>'[1]CARB1 and 3 good chamber'!E3</f>
        <v>PreLEV-1.1</v>
      </c>
      <c r="E10" s="6">
        <f>'[1]CARB1 and 3 good chamber'!F3</f>
        <v>1987</v>
      </c>
      <c r="F10" s="7" t="str">
        <f>'[1]CARB1 and 3 good chamber'!G3</f>
        <v>PC</v>
      </c>
      <c r="G10" s="8">
        <f>'[1]CARB1 and 3 good chamber'!H3</f>
        <v>4.0999999999999996</v>
      </c>
      <c r="H10" s="6" t="str">
        <f>'[1]CARB1 and 3 good chamber'!I3</f>
        <v>Tier I</v>
      </c>
      <c r="I10" s="22">
        <f>'[1]CARB1 and 3 good chamber'!J3</f>
        <v>197631</v>
      </c>
      <c r="J10" s="134" t="s">
        <v>5</v>
      </c>
      <c r="K10" s="7" t="s">
        <v>6</v>
      </c>
      <c r="L10" s="10">
        <f>'[1]CARB1 and 3 good chamber'!L3</f>
        <v>3.3248702552844929</v>
      </c>
      <c r="M10" s="6" t="str">
        <f>'[1]CARB1 and 3 good chamber'!M3</f>
        <v>N</v>
      </c>
      <c r="N10" s="10">
        <f>'[1]CARB1 and 3 good chamber'!N3</f>
        <v>14.58706896551724</v>
      </c>
      <c r="O10" s="11">
        <f>'[1]CARB1 and 3 good chamber'!U3</f>
        <v>5.7000000000000002E-2</v>
      </c>
      <c r="P10" s="9">
        <f>'[1]CARB1 and 3 good chamber'!V3</f>
        <v>0.13</v>
      </c>
      <c r="Q10" s="105">
        <f>'[1]CARB1 and 3 good chamber'!X3</f>
        <v>6772551.3799137371</v>
      </c>
      <c r="R10" s="10">
        <f>[2]compilation!F19</f>
        <v>52.566593140668296</v>
      </c>
      <c r="S10" s="96">
        <f>'[1]CARB1 and 3 primary (ch veh)'!M3</f>
        <v>26.918681565454921</v>
      </c>
      <c r="T10" s="97">
        <f>[2]NOx!$Q3</f>
        <v>1058.4308271111117</v>
      </c>
      <c r="U10" s="97">
        <v>0</v>
      </c>
      <c r="V10" s="97">
        <f>[2]NOx!$S$3</f>
        <v>98.686326266666697</v>
      </c>
      <c r="W10" s="91">
        <f>'[1]CARB1 and 3 good chamber'!W3</f>
        <v>1.8149999999999999</v>
      </c>
    </row>
    <row r="11" spans="1:36" x14ac:dyDescent="0.25">
      <c r="A11" s="123"/>
      <c r="B11" s="12">
        <v>40949</v>
      </c>
      <c r="C11" s="6">
        <f>'[1]CARB1 and 3 good chamber'!D4</f>
        <v>1032440</v>
      </c>
      <c r="D11" s="7" t="str">
        <f>'[1]CARB1 and 3 good chamber'!E4</f>
        <v>PreLEV-2.1</v>
      </c>
      <c r="E11" s="113">
        <f>'[1]CARB1 and 3 good chamber'!F4</f>
        <v>1988</v>
      </c>
      <c r="F11" s="144" t="str">
        <f>'[1]CARB1 and 3 good chamber'!G4</f>
        <v>PC</v>
      </c>
      <c r="G11" s="146">
        <f>'[1]CARB1 and 3 good chamber'!H4</f>
        <v>1.6</v>
      </c>
      <c r="H11" s="113" t="str">
        <f>'[1]CARB1 and 3 good chamber'!I4</f>
        <v>Tier I</v>
      </c>
      <c r="I11" s="135">
        <f>'[1]CARB1 and 3 good chamber'!J4</f>
        <v>224758</v>
      </c>
      <c r="J11" s="135"/>
      <c r="K11" s="7" t="s">
        <v>6</v>
      </c>
      <c r="L11" s="10">
        <f>'[1]CARB1 and 3 good chamber'!L4</f>
        <v>4.3063418831691491</v>
      </c>
      <c r="M11" s="6" t="str">
        <f>'[1]CARB1 and 3 good chamber'!M4</f>
        <v>N</v>
      </c>
      <c r="N11" s="10">
        <f>'[1]CARB1 and 3 good chamber'!N4</f>
        <v>24.126275862068965</v>
      </c>
      <c r="O11" s="11">
        <f>'[1]CARB1 and 3 good chamber'!U4</f>
        <v>5.7000000000000002E-2</v>
      </c>
      <c r="P11" s="9">
        <f>'[1]CARB1 and 3 good chamber'!V4</f>
        <v>0</v>
      </c>
      <c r="Q11" s="105">
        <f>'[1]CARB1 and 3 good chamber'!X4</f>
        <v>5542464.0108559802</v>
      </c>
      <c r="R11" s="10">
        <f>[2]compilation!F20</f>
        <v>87.884133176941006</v>
      </c>
      <c r="S11" s="10">
        <f>'[1]CARB1 and 3 primary (ch veh)'!M4</f>
        <v>108.43479141897355</v>
      </c>
      <c r="T11" s="98" t="s">
        <v>23</v>
      </c>
      <c r="U11" s="98" t="s">
        <v>24</v>
      </c>
      <c r="V11" s="98">
        <f>[2]NOx!$X$3</f>
        <v>205.7540631666667</v>
      </c>
      <c r="W11" s="9">
        <f>'[1]CARB1 and 3 good chamber'!W4</f>
        <v>8.1999999999999993</v>
      </c>
    </row>
    <row r="12" spans="1:36" x14ac:dyDescent="0.25">
      <c r="A12" s="123"/>
      <c r="B12" s="12">
        <v>40952</v>
      </c>
      <c r="C12" s="6">
        <f>'[1]CARB1 and 3 good chamber'!D5</f>
        <v>1032444</v>
      </c>
      <c r="D12" s="7" t="str">
        <f>'[1]CARB1 and 3 good chamber'!E5</f>
        <v>PreLEV-2.2</v>
      </c>
      <c r="E12" s="113"/>
      <c r="F12" s="144"/>
      <c r="G12" s="146"/>
      <c r="H12" s="113"/>
      <c r="I12" s="135"/>
      <c r="J12" s="135"/>
      <c r="K12" s="7" t="s">
        <v>6</v>
      </c>
      <c r="L12" s="10">
        <f>'[1]CARB1 and 3 good chamber'!L5</f>
        <v>4.6234919150614164</v>
      </c>
      <c r="M12" s="7" t="str">
        <f>'[1]CARB1 and 3 good chamber'!M5</f>
        <v>N</v>
      </c>
      <c r="N12" s="10">
        <f>'[1]CARB1 and 3 good chamber'!N5</f>
        <v>23.787379310344825</v>
      </c>
      <c r="O12" s="11">
        <f>'[1]CARB1 and 3 good chamber'!U5</f>
        <v>5.7000000000000002E-2</v>
      </c>
      <c r="P12" s="9">
        <f>'[1]CARB1 and 3 good chamber'!V5</f>
        <v>0</v>
      </c>
      <c r="Q12" s="105">
        <f>'[1]CARB1 and 3 good chamber'!X5</f>
        <v>6748694.8698472288</v>
      </c>
      <c r="R12" s="10">
        <f>[2]compilation!F21</f>
        <v>144.88280348237197</v>
      </c>
      <c r="S12" s="10">
        <f>'[1]CARB1 and 3 primary (ch veh)'!M5</f>
        <v>89.606060498894635</v>
      </c>
      <c r="T12" s="98">
        <f>[2]NOx!AA3</f>
        <v>1078.111289844446</v>
      </c>
      <c r="U12" s="98">
        <v>0</v>
      </c>
      <c r="V12" s="98">
        <f>[2]NOx!AC3</f>
        <v>98.589474766666683</v>
      </c>
      <c r="W12" s="9">
        <f>'[1]CARB1 and 3 good chamber'!W5</f>
        <v>3.2020000000000004</v>
      </c>
    </row>
    <row r="13" spans="1:36" x14ac:dyDescent="0.25">
      <c r="A13" s="123"/>
      <c r="B13" s="12">
        <v>40939</v>
      </c>
      <c r="C13" s="6">
        <f>'[1]CARB1 and 3 good chamber'!D6</f>
        <v>1032303</v>
      </c>
      <c r="D13" s="7" t="str">
        <f>'[1]CARB1 and 3 good chamber'!E6</f>
        <v>PreLEV-3.2</v>
      </c>
      <c r="E13" s="113">
        <f>'[1]CARB1 and 3 good chamber'!F6</f>
        <v>1990</v>
      </c>
      <c r="F13" s="144" t="str">
        <f>'[1]CARB1 and 3 good chamber'!G6</f>
        <v>M3</v>
      </c>
      <c r="G13" s="146">
        <f>'[1]CARB1 and 3 good chamber'!H6</f>
        <v>4.9980000000000002</v>
      </c>
      <c r="H13" s="113" t="str">
        <f>'[1]CARB1 and 3 good chamber'!I6</f>
        <v>Tier I</v>
      </c>
      <c r="I13" s="135">
        <f>'[1]CARB1 and 3 good chamber'!J6</f>
        <v>58617</v>
      </c>
      <c r="J13" s="135"/>
      <c r="K13" s="7" t="s">
        <v>6</v>
      </c>
      <c r="L13" s="10">
        <f>'[1]CARB1 and 3 good chamber'!L6</f>
        <v>3.031215102801887</v>
      </c>
      <c r="M13" s="7" t="str">
        <f>'[1]CARB1 and 3 good chamber'!M6</f>
        <v>Y</v>
      </c>
      <c r="N13" s="10">
        <f>'[1]CARB1 and 3 good chamber'!N6</f>
        <v>13.06696551724138</v>
      </c>
      <c r="O13" s="11">
        <f>'[1]CARB1 and 3 good chamber'!U6</f>
        <v>5.7000000000000002E-2</v>
      </c>
      <c r="P13" s="9">
        <f>'[1]CARB1 and 3 good chamber'!V6</f>
        <v>1</v>
      </c>
      <c r="Q13" s="105">
        <f>'[1]CARB1 and 3 good chamber'!X6</f>
        <v>7681164.7017501984</v>
      </c>
      <c r="R13" s="10">
        <f>[2]compilation!F22</f>
        <v>56.74153056450394</v>
      </c>
      <c r="S13" s="10">
        <f>'[1]CARB1 and 3 primary (ch veh)'!M6</f>
        <v>46.711665979088103</v>
      </c>
      <c r="T13" s="98">
        <f>[2]NOx!AF3</f>
        <v>1525.4109802222208</v>
      </c>
      <c r="U13" s="98">
        <v>0</v>
      </c>
      <c r="V13" s="98">
        <f>[2]NOx!AH3</f>
        <v>452.47817064444445</v>
      </c>
      <c r="W13" s="9" t="str">
        <f>'[1]CARB1 and 3 good chamber'!W6</f>
        <v>n/a</v>
      </c>
    </row>
    <row r="14" spans="1:36" x14ac:dyDescent="0.25">
      <c r="A14" s="123"/>
      <c r="B14" s="12">
        <v>40940</v>
      </c>
      <c r="C14" s="6">
        <f>'[1]CARB1 and 3 good chamber'!D7</f>
        <v>1032389</v>
      </c>
      <c r="D14" s="7" t="str">
        <f>'[1]CARB1 and 3 good chamber'!E7</f>
        <v>PreLEV-3.3</v>
      </c>
      <c r="E14" s="113"/>
      <c r="F14" s="144"/>
      <c r="G14" s="146"/>
      <c r="H14" s="113"/>
      <c r="I14" s="135"/>
      <c r="J14" s="135"/>
      <c r="K14" s="7" t="s">
        <v>6</v>
      </c>
      <c r="L14" s="10">
        <f>'[1]CARB1 and 3 good chamber'!L7</f>
        <v>3.0160409253638227</v>
      </c>
      <c r="M14" s="7" t="str">
        <f>'[1]CARB1 and 3 good chamber'!M7</f>
        <v>Y</v>
      </c>
      <c r="N14" s="10">
        <f>'[1]CARB1 and 3 good chamber'!N7</f>
        <v>12.872</v>
      </c>
      <c r="O14" s="11">
        <f>'[1]CARB1 and 3 good chamber'!U7</f>
        <v>5.7000000000000002E-2</v>
      </c>
      <c r="P14" s="9">
        <f>'[1]CARB1 and 3 good chamber'!V7</f>
        <v>0.8</v>
      </c>
      <c r="Q14" s="105">
        <f>'[1]CARB1 and 3 good chamber'!X7</f>
        <v>7681164.7017501984</v>
      </c>
      <c r="R14" s="10">
        <f>[2]compilation!F23</f>
        <v>81.304720295330526</v>
      </c>
      <c r="S14" s="10">
        <f>'[1]CARB1 and 3 primary (ch veh)'!M7</f>
        <v>70.177613973443968</v>
      </c>
      <c r="T14" s="98">
        <f>[2]NOx!AK3</f>
        <v>1338.7474951111119</v>
      </c>
      <c r="U14" s="98">
        <v>0</v>
      </c>
      <c r="V14" s="98">
        <f>[2]NOx!AM3</f>
        <v>407.29517329999999</v>
      </c>
      <c r="W14" s="9">
        <f>'[1]CARB1 and 3 good chamber'!W7</f>
        <v>2.605</v>
      </c>
    </row>
    <row r="15" spans="1:36" ht="13.8" thickBot="1" x14ac:dyDescent="0.3">
      <c r="A15" s="125"/>
      <c r="B15" s="13">
        <v>40947</v>
      </c>
      <c r="C15" s="14">
        <f>'[1]CARB1 and 3 good chamber'!D8</f>
        <v>1032426</v>
      </c>
      <c r="D15" s="15" t="str">
        <f>'[1]CARB1 and 3 good chamber'!E8</f>
        <v>PreLEV-3.4</v>
      </c>
      <c r="E15" s="156"/>
      <c r="F15" s="157"/>
      <c r="G15" s="158"/>
      <c r="H15" s="156"/>
      <c r="I15" s="159"/>
      <c r="J15" s="135"/>
      <c r="K15" s="15" t="s">
        <v>7</v>
      </c>
      <c r="L15" s="17">
        <f>'[1]CARB1 and 3 good chamber'!L8</f>
        <v>3.0803996759724979</v>
      </c>
      <c r="M15" s="15" t="str">
        <f>'[1]CARB1 and 3 good chamber'!M8</f>
        <v>Y</v>
      </c>
      <c r="N15" s="17">
        <f>'[1]CARB1 and 3 good chamber'!N8</f>
        <v>13.135862068965517</v>
      </c>
      <c r="O15" s="18">
        <f>'[1]CARB1 and 3 good chamber'!U8</f>
        <v>5.7000000000000002E-2</v>
      </c>
      <c r="P15" s="16">
        <f>'[1]CARB1 and 3 good chamber'!V8</f>
        <v>0.6</v>
      </c>
      <c r="Q15" s="106">
        <f>'[1]CARB1 and 3 good chamber'!X8</f>
        <v>7033621.9421651559</v>
      </c>
      <c r="R15" s="17" t="s">
        <v>0</v>
      </c>
      <c r="S15" s="17" t="str">
        <f>'[1]CARB1 and 3 primary (ch veh)'!M8</f>
        <v>n/a</v>
      </c>
      <c r="T15" s="99">
        <f>[2]NOx!AP3</f>
        <v>1097.1203204399987</v>
      </c>
      <c r="U15" s="99">
        <v>0</v>
      </c>
      <c r="V15" s="99">
        <f>[2]NOx!AR3</f>
        <v>407.29517329999999</v>
      </c>
      <c r="W15" s="16">
        <f>'[1]CARB1 and 3 good chamber'!W8</f>
        <v>2.9129999999999998</v>
      </c>
    </row>
    <row r="16" spans="1:36" ht="15" customHeight="1" x14ac:dyDescent="0.25">
      <c r="A16" s="123" t="str">
        <f>'[1]CARB1 and 3 good chamber'!B9</f>
        <v>LEV I</v>
      </c>
      <c r="B16" s="12">
        <v>40324</v>
      </c>
      <c r="C16" s="19">
        <f>'[1]CARB1 and 3 good chamber'!D9</f>
        <v>1027859</v>
      </c>
      <c r="D16" s="19" t="str">
        <f>'[1]CARB1 and 3 good chamber'!E9</f>
        <v>LEV1-1.5</v>
      </c>
      <c r="E16" s="19">
        <f>'[1]CARB1 and 3 good chamber'!F9</f>
        <v>1996</v>
      </c>
      <c r="F16" s="19" t="str">
        <f>'[1]CARB1 and 3 good chamber'!G9</f>
        <v>PC</v>
      </c>
      <c r="G16" s="20">
        <f>'[1]CARB1 and 3 good chamber'!H9</f>
        <v>2.7</v>
      </c>
      <c r="H16" s="20" t="str">
        <f>'[1]CARB1 and 3 good chamber'!I9</f>
        <v>Tier I</v>
      </c>
      <c r="I16" s="23">
        <f>'[1]CARB1 and 3 good chamber'!J9</f>
        <v>51826</v>
      </c>
      <c r="J16" s="135"/>
      <c r="K16" s="7" t="s">
        <v>6</v>
      </c>
      <c r="L16" s="10">
        <f>'[1]CARB1 and 3 good chamber'!L9</f>
        <v>3.8006128002378232</v>
      </c>
      <c r="M16" s="9" t="str">
        <f>'[1]CARB1 and 3 good chamber'!M9</f>
        <v>N</v>
      </c>
      <c r="N16" s="10">
        <f>'[1]CARB1 and 3 good chamber'!N9</f>
        <v>20.389832625662386</v>
      </c>
      <c r="O16" s="9">
        <f>'[1]CARB1 and 3 good chamber'!U9</f>
        <v>0</v>
      </c>
      <c r="P16" s="9">
        <f>'[1]CARB1 and 3 good chamber'!V9</f>
        <v>0.5</v>
      </c>
      <c r="Q16" s="105">
        <f>'[1]CARB1 and 3 good chamber'!X9</f>
        <v>8787254.3585935514</v>
      </c>
      <c r="R16" s="10">
        <f>[2]compilation!F24</f>
        <v>47.580922091214035</v>
      </c>
      <c r="S16" s="10">
        <f>'[1]CARB1 and 3 primary (ch veh)'!M9</f>
        <v>10.14867477284473</v>
      </c>
      <c r="T16" s="98">
        <f>[2]NOx!AU3</f>
        <v>454.58248809999992</v>
      </c>
      <c r="U16" s="98">
        <v>0</v>
      </c>
      <c r="V16" s="98">
        <f>[2]NOx!AW3</f>
        <v>335.43579699999992</v>
      </c>
      <c r="W16" s="9">
        <f>'[1]CARB1 and 3 good chamber'!W9</f>
        <v>0.31289230571344157</v>
      </c>
      <c r="AE16" s="53"/>
      <c r="AF16" s="53"/>
      <c r="AG16" s="53"/>
      <c r="AH16" s="53"/>
      <c r="AI16" s="53"/>
      <c r="AJ16" s="53"/>
    </row>
    <row r="17" spans="1:36" ht="15" customHeight="1" x14ac:dyDescent="0.25">
      <c r="A17" s="123"/>
      <c r="B17" s="12">
        <v>40925</v>
      </c>
      <c r="C17" s="6">
        <f>'[1]CARB1 and 3 good chamber'!D10</f>
        <v>1032302</v>
      </c>
      <c r="D17" s="7" t="str">
        <f>'[1]CARB1 and 3 good chamber'!E10</f>
        <v>LEV1-2.1</v>
      </c>
      <c r="E17" s="113">
        <f>'[1]CARB1 and 3 good chamber'!F10</f>
        <v>1997</v>
      </c>
      <c r="F17" s="144" t="str">
        <f>'[1]CARB1 and 3 good chamber'!G10</f>
        <v>PC</v>
      </c>
      <c r="G17" s="146">
        <f>'[1]CARB1 and 3 good chamber'!H10</f>
        <v>2.9820000000000002</v>
      </c>
      <c r="H17" s="113" t="str">
        <f>'[1]CARB1 and 3 good chamber'!I10</f>
        <v xml:space="preserve">LEV </v>
      </c>
      <c r="I17" s="135">
        <f>'[1]CARB1 and 3 good chamber'!J10</f>
        <v>130485</v>
      </c>
      <c r="J17" s="135"/>
      <c r="K17" s="7" t="s">
        <v>6</v>
      </c>
      <c r="L17" s="10">
        <f>'[1]CARB1 and 3 good chamber'!L10</f>
        <v>3.1679137515851172</v>
      </c>
      <c r="M17" s="7" t="str">
        <f>'[1]CARB1 and 3 good chamber'!M10</f>
        <v>Y</v>
      </c>
      <c r="N17" s="10">
        <f>'[1]CARB1 and 3 good chamber'!N10</f>
        <v>19.347724137931035</v>
      </c>
      <c r="O17" s="11">
        <f>'[1]CARB1 and 3 good chamber'!U10</f>
        <v>5.7000000000000002E-2</v>
      </c>
      <c r="P17" s="9">
        <f>'[1]CARB1 and 3 good chamber'!V10</f>
        <v>0.67</v>
      </c>
      <c r="Q17" s="105">
        <f>'[1]CARB1 and 3 good chamber'!X10</f>
        <v>9363383.2422666252</v>
      </c>
      <c r="R17" s="10" t="s">
        <v>0</v>
      </c>
      <c r="S17" s="10" t="str">
        <f>'[1]CARB1 and 3 primary (ch veh)'!M10</f>
        <v>n/a</v>
      </c>
      <c r="T17" s="98">
        <f>[2]NOx!AZ3</f>
        <v>9.3734077333333321</v>
      </c>
      <c r="U17" s="98">
        <f>[2]NOx!BA3</f>
        <v>643.48725373333366</v>
      </c>
      <c r="V17" s="98">
        <f>[2]NOx!BB3</f>
        <v>318.10294133333332</v>
      </c>
      <c r="W17" s="9">
        <f>'[1]CARB1 and 3 good chamber'!W10</f>
        <v>2</v>
      </c>
      <c r="AE17" s="53"/>
      <c r="AF17" s="53"/>
      <c r="AG17" s="53"/>
      <c r="AH17" s="53"/>
      <c r="AI17" s="53"/>
      <c r="AJ17" s="53"/>
    </row>
    <row r="18" spans="1:36" ht="15" customHeight="1" x14ac:dyDescent="0.25">
      <c r="A18" s="123"/>
      <c r="B18" s="12">
        <v>40926</v>
      </c>
      <c r="C18" s="6">
        <f>'[1]CARB1 and 3 good chamber'!D11</f>
        <v>1032304</v>
      </c>
      <c r="D18" s="7" t="str">
        <f>'[1]CARB1 and 3 good chamber'!E11</f>
        <v>LEV1-2.2</v>
      </c>
      <c r="E18" s="113"/>
      <c r="F18" s="144"/>
      <c r="G18" s="146"/>
      <c r="H18" s="113"/>
      <c r="I18" s="135"/>
      <c r="J18" s="135"/>
      <c r="K18" s="7" t="s">
        <v>6</v>
      </c>
      <c r="L18" s="10">
        <f>'[1]CARB1 and 3 good chamber'!L11</f>
        <v>3.9060958270338872</v>
      </c>
      <c r="M18" s="7" t="str">
        <f>'[1]CARB1 and 3 good chamber'!M11</f>
        <v>Y</v>
      </c>
      <c r="N18" s="10">
        <f>'[1]CARB1 and 3 good chamber'!N11</f>
        <v>19.21396551724138</v>
      </c>
      <c r="O18" s="11">
        <f>'[1]CARB1 and 3 good chamber'!U11</f>
        <v>0.115</v>
      </c>
      <c r="P18" s="9">
        <f>'[1]CARB1 and 3 good chamber'!V11</f>
        <v>0.2</v>
      </c>
      <c r="Q18" s="105">
        <f>'[1]CARB1 and 3 good chamber'!X11</f>
        <v>8870178.1461218875</v>
      </c>
      <c r="R18" s="10">
        <f>[2]compilation!F26</f>
        <v>44.915653647453659</v>
      </c>
      <c r="S18" s="10">
        <f>'[1]CARB1 and 3 primary (ch veh)'!M11</f>
        <v>43.730734496238412</v>
      </c>
      <c r="T18" s="98">
        <f>[2]NOx!BE3</f>
        <v>170.43702664444413</v>
      </c>
      <c r="U18" s="98">
        <f>[2]NOx!BF3</f>
        <v>99.874731733333704</v>
      </c>
      <c r="V18" s="98">
        <f>[2]NOx!BG3</f>
        <v>244.6286571833333</v>
      </c>
      <c r="W18" s="9">
        <f>'[1]CARB1 and 3 good chamber'!W11</f>
        <v>0.96999999999999975</v>
      </c>
      <c r="AE18" s="53"/>
      <c r="AF18" s="116"/>
      <c r="AG18" s="116"/>
      <c r="AH18" s="116"/>
      <c r="AI18" s="116"/>
      <c r="AJ18" s="53"/>
    </row>
    <row r="19" spans="1:36" ht="15" customHeight="1" x14ac:dyDescent="0.25">
      <c r="A19" s="123"/>
      <c r="B19" s="12">
        <v>40954</v>
      </c>
      <c r="C19" s="6">
        <f>'[1]CARB1 and 3 good chamber'!D12</f>
        <v>1032473</v>
      </c>
      <c r="D19" s="7" t="str">
        <f>'[1]CARB1 and 3 good chamber'!E12</f>
        <v>LEV1-2.3</v>
      </c>
      <c r="E19" s="113"/>
      <c r="F19" s="144"/>
      <c r="G19" s="146"/>
      <c r="H19" s="113"/>
      <c r="I19" s="135"/>
      <c r="J19" s="135"/>
      <c r="K19" s="7" t="s">
        <v>7</v>
      </c>
      <c r="L19" s="10">
        <f>'[1]CARB1 and 3 good chamber'!L12</f>
        <v>3.1194218294214164</v>
      </c>
      <c r="M19" s="7" t="str">
        <f>'[1]CARB1 and 3 good chamber'!M12</f>
        <v>Y</v>
      </c>
      <c r="N19" s="10">
        <f>'[1]CARB1 and 3 good chamber'!N12</f>
        <v>19.061</v>
      </c>
      <c r="O19" s="11">
        <f>'[1]CARB1 and 3 good chamber'!U12</f>
        <v>5.7000000000000002E-2</v>
      </c>
      <c r="P19" s="9">
        <f>'[1]CARB1 and 3 good chamber'!V12</f>
        <v>0.27</v>
      </c>
      <c r="Q19" s="105">
        <f>'[1]CARB1 and 3 good chamber'!X12</f>
        <v>7548186.2620178163</v>
      </c>
      <c r="R19" s="10">
        <f>[2]compilation!F43</f>
        <v>13.33873928498295</v>
      </c>
      <c r="S19" s="10">
        <f>'[1]CARB1 and 3 primary (ch veh)'!M12</f>
        <v>22.341158424339739</v>
      </c>
      <c r="T19" s="98">
        <f>[2]NOx!BJ3</f>
        <v>120.56759893333366</v>
      </c>
      <c r="U19" s="98">
        <f>[2]NOx!BK3</f>
        <v>134.99134693333303</v>
      </c>
      <c r="V19" s="98">
        <f>[2]NOx!BL3</f>
        <v>264.02368056666677</v>
      </c>
      <c r="W19" s="9">
        <f>'[1]CARB1 and 3 good chamber'!W12</f>
        <v>1.0590000000000002</v>
      </c>
      <c r="AE19" s="53"/>
      <c r="AF19" s="88"/>
      <c r="AG19" s="88"/>
      <c r="AH19" s="88"/>
      <c r="AI19" s="88"/>
      <c r="AJ19" s="53"/>
    </row>
    <row r="20" spans="1:36" ht="15" customHeight="1" x14ac:dyDescent="0.25">
      <c r="A20" s="123"/>
      <c r="B20" s="12">
        <v>40933</v>
      </c>
      <c r="C20" s="6">
        <f>'[1]CARB1 and 3 good chamber'!D13</f>
        <v>1032346</v>
      </c>
      <c r="D20" s="7" t="str">
        <f>'[1]CARB1 and 3 good chamber'!E13</f>
        <v>LEV1-3.2</v>
      </c>
      <c r="E20" s="113">
        <f>'[1]CARB1 and 3 good chamber'!F13</f>
        <v>1998</v>
      </c>
      <c r="F20" s="144" t="str">
        <f>'[1]CARB1 and 3 good chamber'!G13</f>
        <v>PC</v>
      </c>
      <c r="G20" s="146">
        <f>'[1]CARB1 and 3 good chamber'!H13</f>
        <v>3</v>
      </c>
      <c r="H20" s="113" t="str">
        <f>'[1]CARB1 and 3 good chamber'!I13</f>
        <v>LEV</v>
      </c>
      <c r="I20" s="135">
        <f>'[1]CARB1 and 3 good chamber'!J13</f>
        <v>90638</v>
      </c>
      <c r="J20" s="135"/>
      <c r="K20" s="7" t="s">
        <v>6</v>
      </c>
      <c r="L20" s="10">
        <f>'[1]CARB1 and 3 good chamber'!L13</f>
        <v>3.1578531767049998</v>
      </c>
      <c r="M20" s="7" t="str">
        <f>'[1]CARB1 and 3 good chamber'!M13</f>
        <v>Y</v>
      </c>
      <c r="N20" s="10">
        <f>'[1]CARB1 and 3 good chamber'!N13</f>
        <v>18.798758620689654</v>
      </c>
      <c r="O20" s="11">
        <f>'[1]CARB1 and 3 good chamber'!U13</f>
        <v>5.7000000000000002E-2</v>
      </c>
      <c r="P20" s="9">
        <f>'[1]CARB1 and 3 good chamber'!V13</f>
        <v>0.73333000000000004</v>
      </c>
      <c r="Q20" s="105">
        <f>'[1]CARB1 and 3 good chamber'!X13</f>
        <v>8065659.0997733949</v>
      </c>
      <c r="R20" s="10">
        <f>[2]compilation!F27</f>
        <v>55.011669736284361</v>
      </c>
      <c r="S20" s="10">
        <f>'[1]CARB1 and 3 primary (ch veh)'!M13</f>
        <v>39.783498811714935</v>
      </c>
      <c r="T20" s="98">
        <f>[2]NOx!BO3</f>
        <v>525.7428657555547</v>
      </c>
      <c r="U20" s="98">
        <f>[2]NOx!BP3</f>
        <v>300.04234302222324</v>
      </c>
      <c r="V20" s="98">
        <f>[2]NOx!BQ3</f>
        <v>287.90487225000004</v>
      </c>
      <c r="W20" s="9">
        <f>'[1]CARB1 and 3 good chamber'!W13</f>
        <v>1.8119999999999998</v>
      </c>
      <c r="AE20" s="53"/>
      <c r="AF20" s="53"/>
      <c r="AG20" s="53"/>
      <c r="AH20" s="53"/>
      <c r="AI20" s="53"/>
      <c r="AJ20" s="53"/>
    </row>
    <row r="21" spans="1:36" ht="15" customHeight="1" x14ac:dyDescent="0.25">
      <c r="A21" s="123"/>
      <c r="B21" s="12">
        <v>40934</v>
      </c>
      <c r="C21" s="6">
        <f>'[1]CARB1 and 3 good chamber'!D14</f>
        <v>1032362</v>
      </c>
      <c r="D21" s="7" t="str">
        <f>'[1]CARB1 and 3 good chamber'!E14</f>
        <v>LEV1-3.4</v>
      </c>
      <c r="E21" s="113"/>
      <c r="F21" s="144"/>
      <c r="G21" s="146"/>
      <c r="H21" s="113"/>
      <c r="I21" s="135"/>
      <c r="J21" s="135"/>
      <c r="K21" s="7" t="s">
        <v>6</v>
      </c>
      <c r="L21" s="10">
        <f>'[1]CARB1 and 3 good chamber'!L14</f>
        <v>3.2029008338520941</v>
      </c>
      <c r="M21" s="7" t="str">
        <f>'[1]CARB1 and 3 good chamber'!M14</f>
        <v>Y</v>
      </c>
      <c r="N21" s="10">
        <f>'[1]CARB1 and 3 good chamber'!N14</f>
        <v>18.298448275862068</v>
      </c>
      <c r="O21" s="11">
        <f>'[1]CARB1 and 3 good chamber'!U14</f>
        <v>5.7000000000000002E-2</v>
      </c>
      <c r="P21" s="9">
        <f>'[1]CARB1 and 3 good chamber'!V14</f>
        <v>0.33</v>
      </c>
      <c r="Q21" s="105">
        <f>'[1]CARB1 and 3 good chamber'!X14</f>
        <v>7673059.2211554796</v>
      </c>
      <c r="R21" s="10">
        <f>[2]compilation!F28</f>
        <v>60.515908384091205</v>
      </c>
      <c r="S21" s="10">
        <f>'[1]CARB1 and 3 primary (ch veh)'!M14</f>
        <v>56.073848664536158</v>
      </c>
      <c r="T21" s="98">
        <f>[2]NOx!BT3</f>
        <v>348.75491886666651</v>
      </c>
      <c r="U21" s="98">
        <f>[2]NOx!BU3</f>
        <v>63.738731333333533</v>
      </c>
      <c r="V21" s="98">
        <f>[2]NOx!BV3</f>
        <v>268.93843515000003</v>
      </c>
      <c r="W21" s="9">
        <f>'[1]CARB1 and 3 good chamber'!W14</f>
        <v>1.3639999999999999</v>
      </c>
      <c r="AE21" s="53"/>
      <c r="AF21" s="53"/>
      <c r="AG21" s="53"/>
      <c r="AH21" s="53"/>
      <c r="AI21" s="53"/>
      <c r="AJ21" s="53"/>
    </row>
    <row r="22" spans="1:36" ht="15" customHeight="1" x14ac:dyDescent="0.25">
      <c r="A22" s="123"/>
      <c r="B22" s="12">
        <v>40945</v>
      </c>
      <c r="C22" s="6">
        <f>'[1]CARB1 and 3 good chamber'!D15</f>
        <v>1032393</v>
      </c>
      <c r="D22" s="7" t="str">
        <f>'[1]CARB1 and 3 good chamber'!E15</f>
        <v>LEV1-4.1</v>
      </c>
      <c r="E22" s="6">
        <f>'[1]CARB1 and 3 good chamber'!F15</f>
        <v>1999</v>
      </c>
      <c r="F22" s="7" t="str">
        <f>'[1]CARB1 and 3 good chamber'!G15</f>
        <v>PC</v>
      </c>
      <c r="G22" s="8">
        <f>'[1]CARB1 and 3 good chamber'!H15</f>
        <v>2</v>
      </c>
      <c r="H22" s="6" t="str">
        <f>'[1]CARB1 and 3 good chamber'!I15</f>
        <v>TLEV</v>
      </c>
      <c r="I22" s="22">
        <f>'[1]CARB1 and 3 good chamber'!J15</f>
        <v>118294</v>
      </c>
      <c r="J22" s="135"/>
      <c r="K22" s="7" t="s">
        <v>6</v>
      </c>
      <c r="L22" s="10">
        <f>'[1]CARB1 and 3 good chamber'!L15</f>
        <v>2.9281774363654032</v>
      </c>
      <c r="M22" s="7" t="str">
        <f>'[1]CARB1 and 3 good chamber'!M15</f>
        <v>Y</v>
      </c>
      <c r="N22" s="10">
        <f>'[1]CARB1 and 3 good chamber'!N15</f>
        <v>23.584620689655171</v>
      </c>
      <c r="O22" s="11">
        <f>'[1]CARB1 and 3 good chamber'!U15</f>
        <v>5.7000000000000002E-2</v>
      </c>
      <c r="P22" s="9">
        <f>'[1]CARB1 and 3 good chamber'!V15</f>
        <v>0.53</v>
      </c>
      <c r="Q22" s="105">
        <f>'[1]CARB1 and 3 good chamber'!X15</f>
        <v>7969561.0486631365</v>
      </c>
      <c r="R22" s="10">
        <f>[2]compilation!F29</f>
        <v>38.561944857510824</v>
      </c>
      <c r="S22" s="10">
        <f>'[1]CARB1 and 3 primary (ch veh)'!M15</f>
        <v>35.242567617886479</v>
      </c>
      <c r="T22" s="98">
        <f>[2]NOx!BY3</f>
        <v>366.83522831111219</v>
      </c>
      <c r="U22" s="98">
        <f>[2]NOx!BZ3</f>
        <v>64.272251199998891</v>
      </c>
      <c r="V22" s="98">
        <f>[2]NOx!CA3</f>
        <v>234.52729684999991</v>
      </c>
      <c r="W22" s="9">
        <f>'[1]CARB1 and 3 good chamber'!W15</f>
        <v>1.2369999999999997</v>
      </c>
      <c r="AE22" s="53"/>
      <c r="AF22" s="53"/>
      <c r="AG22" s="53"/>
      <c r="AH22" s="53"/>
      <c r="AI22" s="53"/>
      <c r="AJ22" s="53"/>
    </row>
    <row r="23" spans="1:36" ht="15" customHeight="1" x14ac:dyDescent="0.25">
      <c r="A23" s="123"/>
      <c r="B23" s="12">
        <v>40332</v>
      </c>
      <c r="C23" s="19">
        <f>'[1]CARB1 and 3 good chamber'!D16</f>
        <v>1027904</v>
      </c>
      <c r="D23" s="19" t="str">
        <f>'[1]CARB1 and 3 good chamber'!E16</f>
        <v>LEV1-5.2</v>
      </c>
      <c r="E23" s="19">
        <f>'[1]CARB1 and 3 good chamber'!F16</f>
        <v>2000</v>
      </c>
      <c r="F23" s="19" t="str">
        <f>'[1]CARB1 and 3 good chamber'!G16</f>
        <v>PC</v>
      </c>
      <c r="G23" s="20">
        <f>'[1]CARB1 and 3 good chamber'!H16</f>
        <v>2.2000000000000002</v>
      </c>
      <c r="H23" s="20" t="str">
        <f>'[1]CARB1 and 3 good chamber'!I16</f>
        <v>LEV I, ULEV</v>
      </c>
      <c r="I23" s="23">
        <f>'[1]CARB1 and 3 good chamber'!J16</f>
        <v>104446</v>
      </c>
      <c r="J23" s="135"/>
      <c r="K23" s="7" t="s">
        <v>6</v>
      </c>
      <c r="L23" s="10">
        <f>'[1]CARB1 and 3 good chamber'!L16</f>
        <v>3.3744569041819119</v>
      </c>
      <c r="M23" s="9" t="str">
        <f>'[1]CARB1 and 3 good chamber'!M16</f>
        <v>N</v>
      </c>
      <c r="N23" s="10">
        <f>'[1]CARB1 and 3 good chamber'!N16</f>
        <v>22.952168267414255</v>
      </c>
      <c r="O23" s="9">
        <f>'[1]CARB1 and 3 good chamber'!U16</f>
        <v>0</v>
      </c>
      <c r="P23" s="9">
        <f>'[1]CARB1 and 3 good chamber'!V16</f>
        <v>0.35</v>
      </c>
      <c r="Q23" s="105">
        <f>'[1]CARB1 and 3 good chamber'!X16</f>
        <v>11079228.136224199</v>
      </c>
      <c r="R23" s="10">
        <f>[2]compilation!F30</f>
        <v>74.047235767379462</v>
      </c>
      <c r="S23" s="10">
        <f>'[1]CARB1 and 3 primary (ch veh)'!M16</f>
        <v>35.557132174545238</v>
      </c>
      <c r="T23" s="98">
        <f>[2]NOx!CD3</f>
        <v>150.25391223333318</v>
      </c>
      <c r="U23" s="98">
        <f>[2]NOx!CE3</f>
        <v>200.28069283333352</v>
      </c>
      <c r="V23" s="98">
        <f>[2]NOx!CF3</f>
        <v>251.87555736666661</v>
      </c>
      <c r="W23" s="9">
        <f>'[1]CARB1 and 3 good chamber'!W16</f>
        <v>0.15130665788876074</v>
      </c>
    </row>
    <row r="24" spans="1:36" ht="15" customHeight="1" x14ac:dyDescent="0.25">
      <c r="A24" s="123"/>
      <c r="B24" s="12">
        <v>40326</v>
      </c>
      <c r="C24" s="19">
        <f>'[1]CARB1 and 3 good chamber'!D17</f>
        <v>1027881</v>
      </c>
      <c r="D24" s="19" t="str">
        <f>'[1]CARB1 and 3 good chamber'!E17</f>
        <v>LEV1-6.1</v>
      </c>
      <c r="E24" s="133">
        <f>'[1]CARB1 and 3 good chamber'!F17</f>
        <v>2003</v>
      </c>
      <c r="F24" s="133" t="str">
        <f>'[1]CARB1 and 3 good chamber'!G17</f>
        <v>PC</v>
      </c>
      <c r="G24" s="114">
        <f>'[1]CARB1 and 3 good chamber'!H17</f>
        <v>3.5</v>
      </c>
      <c r="H24" s="114" t="str">
        <f>'[1]CARB1 and 3 good chamber'!I17</f>
        <v>LEV I, NLEV</v>
      </c>
      <c r="I24" s="115">
        <f>'[1]CARB1 and 3 good chamber'!J17</f>
        <v>110445</v>
      </c>
      <c r="J24" s="135"/>
      <c r="K24" s="7" t="s">
        <v>6</v>
      </c>
      <c r="L24" s="10">
        <f>'[1]CARB1 and 3 good chamber'!L17</f>
        <v>3.48268960338204</v>
      </c>
      <c r="M24" s="9" t="str">
        <f>'[1]CARB1 and 3 good chamber'!M17</f>
        <v>N</v>
      </c>
      <c r="N24" s="10">
        <f>'[1]CARB1 and 3 good chamber'!N17</f>
        <v>17.143461044672264</v>
      </c>
      <c r="O24" s="9">
        <f>'[1]CARB1 and 3 good chamber'!U17</f>
        <v>0</v>
      </c>
      <c r="P24" s="9">
        <f>'[1]CARB1 and 3 good chamber'!V17</f>
        <v>0.75</v>
      </c>
      <c r="Q24" s="105">
        <f>'[1]CARB1 and 3 good chamber'!X17</f>
        <v>3901143.6239411188</v>
      </c>
      <c r="R24" s="10">
        <f>[2]compilation!F31</f>
        <v>29.167473867740064</v>
      </c>
      <c r="S24" s="10">
        <f>'[1]CARB1 and 3 primary (ch veh)'!M17</f>
        <v>30.265882570776675</v>
      </c>
      <c r="T24" s="98">
        <f>[2]NOx!CI3</f>
        <v>1135.6768514666653</v>
      </c>
      <c r="U24" s="98">
        <f>[2]NOx!CJ3</f>
        <v>230.50253160000125</v>
      </c>
      <c r="V24" s="98">
        <f>[2]NOx!CK3</f>
        <v>118.64742464999995</v>
      </c>
      <c r="W24" s="9">
        <f>'[1]CARB1 and 3 good chamber'!W17</f>
        <v>2.6257654447348555</v>
      </c>
    </row>
    <row r="25" spans="1:36" ht="15" customHeight="1" x14ac:dyDescent="0.25">
      <c r="A25" s="123"/>
      <c r="B25" s="12">
        <v>40330</v>
      </c>
      <c r="C25" s="19">
        <f>'[1]CARB1 and 3 good chamber'!D18</f>
        <v>1027917</v>
      </c>
      <c r="D25" s="19" t="str">
        <f>'[1]CARB1 and 3 good chamber'!E18</f>
        <v>LEV1-6.2</v>
      </c>
      <c r="E25" s="133"/>
      <c r="F25" s="133"/>
      <c r="G25" s="114"/>
      <c r="H25" s="114"/>
      <c r="I25" s="115"/>
      <c r="J25" s="135"/>
      <c r="K25" s="7" t="s">
        <v>6</v>
      </c>
      <c r="L25" s="10">
        <f>'[1]CARB1 and 3 good chamber'!L18</f>
        <v>3.4722614713566879</v>
      </c>
      <c r="M25" s="9" t="str">
        <f>'[1]CARB1 and 3 good chamber'!M18</f>
        <v>N</v>
      </c>
      <c r="N25" s="10">
        <f>'[1]CARB1 and 3 good chamber'!N18</f>
        <v>16.490100502456855</v>
      </c>
      <c r="O25" s="9">
        <f>'[1]CARB1 and 3 good chamber'!U18</f>
        <v>0</v>
      </c>
      <c r="P25" s="9">
        <f>'[1]CARB1 and 3 good chamber'!V18</f>
        <v>0.7</v>
      </c>
      <c r="Q25" s="105">
        <f>'[1]CARB1 and 3 good chamber'!X18</f>
        <v>6947501.2402653145</v>
      </c>
      <c r="R25" s="10">
        <f>[2]compilation!F32</f>
        <v>143.76791228141821</v>
      </c>
      <c r="S25" s="10">
        <f>'[1]CARB1 and 3 primary (ch veh)'!M18</f>
        <v>131.44171066294774</v>
      </c>
      <c r="T25" s="98">
        <f>[2]NOx!CN3</f>
        <v>849.93349084444424</v>
      </c>
      <c r="U25" s="98">
        <f>[2]NOx!CO3</f>
        <v>177.14268957777801</v>
      </c>
      <c r="V25" s="98">
        <f>[2]NOx!CP3</f>
        <v>107.61406683333331</v>
      </c>
      <c r="W25" s="9">
        <f>'[1]CARB1 and 3 good chamber'!W18</f>
        <v>1.7542102332059246</v>
      </c>
    </row>
    <row r="26" spans="1:36" ht="15.75" customHeight="1" thickBot="1" x14ac:dyDescent="0.3">
      <c r="A26" s="125"/>
      <c r="B26" s="13">
        <v>40331</v>
      </c>
      <c r="C26" s="14">
        <f>'[1]CARB1 and 3 good chamber'!D19</f>
        <v>1027918</v>
      </c>
      <c r="D26" s="14" t="str">
        <f>'[1]CARB1 and 3 good chamber'!E19</f>
        <v>LEV1-6.3</v>
      </c>
      <c r="E26" s="154"/>
      <c r="F26" s="154"/>
      <c r="G26" s="155"/>
      <c r="H26" s="155"/>
      <c r="I26" s="151"/>
      <c r="J26" s="135"/>
      <c r="K26" s="16" t="s">
        <v>6</v>
      </c>
      <c r="L26" s="17">
        <f>'[1]CARB1 and 3 good chamber'!L19</f>
        <v>0.24729597131024011</v>
      </c>
      <c r="M26" s="16" t="str">
        <f>'[1]CARB1 and 3 good chamber'!M19</f>
        <v>N</v>
      </c>
      <c r="N26" s="17">
        <f>'[1]CARB1 and 3 good chamber'!N19</f>
        <v>18.306389837464142</v>
      </c>
      <c r="O26" s="16">
        <f>'[1]CARB1 and 3 good chamber'!U19</f>
        <v>0</v>
      </c>
      <c r="P26" s="16">
        <f>'[1]CARB1 and 3 good chamber'!V19</f>
        <v>0</v>
      </c>
      <c r="Q26" s="106" t="str">
        <f>'[1]CARB1 and 3 good chamber'!X19</f>
        <v>n/a</v>
      </c>
      <c r="R26" s="17" t="s">
        <v>0</v>
      </c>
      <c r="S26" s="17" t="str">
        <f>'[1]CARB1 and 3 primary (ch veh)'!M19</f>
        <v>n/a</v>
      </c>
      <c r="T26" s="99" t="s">
        <v>23</v>
      </c>
      <c r="U26" s="99" t="s">
        <v>24</v>
      </c>
      <c r="V26" s="99">
        <f>[2]NOx!CU3</f>
        <v>90.98552879999994</v>
      </c>
      <c r="W26" s="16">
        <f>'[1]CARB1 and 3 good chamber'!W19</f>
        <v>1.7310717991716809</v>
      </c>
    </row>
    <row r="27" spans="1:36" ht="15" customHeight="1" x14ac:dyDescent="0.25">
      <c r="A27" s="129" t="str">
        <f>'[1]CARB1 and 3 good chamber'!B20</f>
        <v>LEV II</v>
      </c>
      <c r="B27" s="21">
        <v>40325</v>
      </c>
      <c r="C27" s="19">
        <f>'[1]CARB1 and 3 good chamber'!D20</f>
        <v>1027865</v>
      </c>
      <c r="D27" s="19" t="str">
        <f>'[1]CARB1 and 3 good chamber'!E20</f>
        <v>LEV2-1.2</v>
      </c>
      <c r="E27" s="132">
        <f>'[1]CARB1 and 3 good chamber'!F20</f>
        <v>2007</v>
      </c>
      <c r="F27" s="132" t="str">
        <f>'[1]CARB1 and 3 good chamber'!G20</f>
        <v>M3</v>
      </c>
      <c r="G27" s="132">
        <f>'[1]CARB1 and 3 good chamber'!H20</f>
        <v>3.9</v>
      </c>
      <c r="H27" s="132" t="str">
        <f>'[1]CARB1 and 3 good chamber'!I20</f>
        <v>LEV II</v>
      </c>
      <c r="I27" s="152">
        <f>'[1]CARB1 and 3 good chamber'!J20</f>
        <v>29433</v>
      </c>
      <c r="J27" s="135"/>
      <c r="K27" s="7" t="s">
        <v>6</v>
      </c>
      <c r="L27" s="10">
        <f>'[1]CARB1 and 3 good chamber'!L20</f>
        <v>3.4312951927418474</v>
      </c>
      <c r="M27" s="9" t="str">
        <f>'[1]CARB1 and 3 good chamber'!M20</f>
        <v>N</v>
      </c>
      <c r="N27" s="10">
        <f>'[1]CARB1 and 3 good chamber'!N20</f>
        <v>16.580450024811366</v>
      </c>
      <c r="O27" s="9">
        <f>'[1]CARB1 and 3 good chamber'!U20</f>
        <v>0</v>
      </c>
      <c r="P27" s="9">
        <f>'[1]CARB1 and 3 good chamber'!V20</f>
        <v>0.25</v>
      </c>
      <c r="Q27" s="105">
        <f>'[1]CARB1 and 3 good chamber'!X20</f>
        <v>5737256.2057464086</v>
      </c>
      <c r="R27" s="10">
        <f>[2]compilation!F33</f>
        <v>44.904454043306743</v>
      </c>
      <c r="S27" s="10">
        <f>'[1]CARB1 and 3 primary (ch veh)'!M20</f>
        <v>35.808907886638437</v>
      </c>
      <c r="T27" s="98">
        <f>[2]NOx!CX3</f>
        <v>45.705317266666782</v>
      </c>
      <c r="U27" s="98">
        <f>[2]NOx!CY3</f>
        <v>265.02093356666654</v>
      </c>
      <c r="V27" s="98">
        <f>[2]NOx!CZ3</f>
        <v>416.05519276666666</v>
      </c>
      <c r="W27" s="9">
        <f>'[1]CARB1 and 3 good chamber'!W20</f>
        <v>0.16272452126933143</v>
      </c>
    </row>
    <row r="28" spans="1:36" ht="15" customHeight="1" x14ac:dyDescent="0.25">
      <c r="A28" s="130"/>
      <c r="B28" s="12">
        <v>40338</v>
      </c>
      <c r="C28" s="19">
        <f>'[1]CARB1 and 3 good chamber'!D21</f>
        <v>1027967</v>
      </c>
      <c r="D28" s="19" t="str">
        <f>'[1]CARB1 and 3 good chamber'!E21</f>
        <v>LEV2-1.6</v>
      </c>
      <c r="E28" s="133"/>
      <c r="F28" s="133"/>
      <c r="G28" s="133"/>
      <c r="H28" s="133"/>
      <c r="I28" s="153"/>
      <c r="J28" s="135"/>
      <c r="K28" s="7" t="s">
        <v>6</v>
      </c>
      <c r="L28" s="10">
        <f>'[1]CARB1 and 3 good chamber'!L21</f>
        <v>3.2752106983548801</v>
      </c>
      <c r="M28" s="9" t="str">
        <f>'[1]CARB1 and 3 good chamber'!M21</f>
        <v>N</v>
      </c>
      <c r="N28" s="10">
        <f>'[1]CARB1 and 3 good chamber'!N21</f>
        <v>16.407463402249519</v>
      </c>
      <c r="O28" s="9">
        <f>'[1]CARB1 and 3 good chamber'!U21</f>
        <v>0</v>
      </c>
      <c r="P28" s="9">
        <f>'[1]CARB1 and 3 good chamber'!V21</f>
        <v>0.2</v>
      </c>
      <c r="Q28" s="105">
        <f>'[1]CARB1 and 3 good chamber'!X21</f>
        <v>7539988.4853154607</v>
      </c>
      <c r="R28" s="10">
        <f>[2]compilation!F34</f>
        <v>45.508278237906659</v>
      </c>
      <c r="S28" s="10">
        <f>'[1]CARB1 and 3 primary (ch veh)'!M21</f>
        <v>26.319575110170064</v>
      </c>
      <c r="T28" s="98">
        <f>[2]NOx!DC3</f>
        <v>52.579083877778203</v>
      </c>
      <c r="U28" s="98">
        <f>[2]NOx!DD3</f>
        <v>175.67292041111079</v>
      </c>
      <c r="V28" s="98">
        <f>[2]NOx!DE3</f>
        <v>316.66647484999993</v>
      </c>
      <c r="W28" s="9">
        <f>'[1]CARB1 and 3 good chamber'!W21</f>
        <v>0.12054635363807359</v>
      </c>
    </row>
    <row r="29" spans="1:36" ht="15" customHeight="1" x14ac:dyDescent="0.25">
      <c r="A29" s="130"/>
      <c r="B29" s="12">
        <v>40344</v>
      </c>
      <c r="C29" s="19">
        <f>'[1]CARB1 and 3 good chamber'!D22</f>
        <v>1028022</v>
      </c>
      <c r="D29" s="19" t="str">
        <f>'[1]CARB1 and 3 good chamber'!E22</f>
        <v>LEV2-2.1</v>
      </c>
      <c r="E29" s="19">
        <f>'[1]CARB1 and 3 good chamber'!F22</f>
        <v>2008</v>
      </c>
      <c r="F29" s="19" t="str">
        <f>'[1]CARB1 and 3 good chamber'!G22</f>
        <v>LDT</v>
      </c>
      <c r="G29" s="20">
        <f>'[1]CARB1 and 3 good chamber'!H22</f>
        <v>4.2</v>
      </c>
      <c r="H29" s="20" t="str">
        <f>'[1]CARB1 and 3 good chamber'!I22</f>
        <v>LEV II</v>
      </c>
      <c r="I29" s="23">
        <f>'[1]CARB1 and 3 good chamber'!J22</f>
        <v>43378</v>
      </c>
      <c r="J29" s="135"/>
      <c r="K29" s="7" t="s">
        <v>6</v>
      </c>
      <c r="L29" s="10">
        <f>'[1]CARB1 and 3 good chamber'!L22</f>
        <v>4.1803434994457573</v>
      </c>
      <c r="M29" s="9" t="str">
        <f>'[1]CARB1 and 3 good chamber'!M22</f>
        <v>N</v>
      </c>
      <c r="N29" s="10">
        <f>'[1]CARB1 and 3 good chamber'!N22</f>
        <v>15.437651235966815</v>
      </c>
      <c r="O29" s="9">
        <f>'[1]CARB1 and 3 good chamber'!U22</f>
        <v>0</v>
      </c>
      <c r="P29" s="9">
        <f>'[1]CARB1 and 3 good chamber'!V22</f>
        <v>0.25</v>
      </c>
      <c r="Q29" s="105">
        <f>'[1]CARB1 and 3 good chamber'!X22</f>
        <v>11783631.152574632</v>
      </c>
      <c r="R29" s="10">
        <f>[2]compilation!F37</f>
        <v>55.54296110736442</v>
      </c>
      <c r="S29" s="10">
        <f>'[1]CARB1 and 3 primary (ch veh)'!M22</f>
        <v>10.381529323154826</v>
      </c>
      <c r="T29" s="98">
        <f>[2]NOx!DH3</f>
        <v>62.458727344444945</v>
      </c>
      <c r="U29" s="98">
        <f>[2]NOx!DI3</f>
        <v>136.883583244444</v>
      </c>
      <c r="V29" s="98">
        <f>[2]NOx!DJ3</f>
        <v>388.23944797777773</v>
      </c>
      <c r="W29" s="9">
        <f>'[1]CARB1 and 3 good chamber'!W22</f>
        <v>0.13623282188250052</v>
      </c>
    </row>
    <row r="30" spans="1:36" ht="15" customHeight="1" x14ac:dyDescent="0.25">
      <c r="A30" s="130"/>
      <c r="B30" s="12">
        <v>40920</v>
      </c>
      <c r="C30" s="6">
        <f>'[1]CARB1 and 3 good chamber'!D23</f>
        <v>1032268</v>
      </c>
      <c r="D30" s="7" t="str">
        <f>'[1]CARB1 and 3 good chamber'!E23</f>
        <v>LEV2-3.1</v>
      </c>
      <c r="E30" s="113">
        <f>'[1]CARB1 and 3 good chamber'!F23</f>
        <v>2008</v>
      </c>
      <c r="F30" s="144" t="str">
        <f>'[1]CARB1 and 3 good chamber'!G23</f>
        <v>PC</v>
      </c>
      <c r="G30" s="146">
        <f>'[1]CARB1 and 3 good chamber'!H23</f>
        <v>3.5</v>
      </c>
      <c r="H30" s="113" t="str">
        <f>'[1]CARB1 and 3 good chamber'!I23</f>
        <v>LEV II</v>
      </c>
      <c r="I30" s="135">
        <f>'[1]CARB1 and 3 good chamber'!J23</f>
        <v>35786</v>
      </c>
      <c r="J30" s="135"/>
      <c r="K30" s="7" t="s">
        <v>6</v>
      </c>
      <c r="L30" s="10">
        <f>'[1]CARB1 and 3 good chamber'!L23</f>
        <v>3.2365718791706759</v>
      </c>
      <c r="M30" s="7" t="str">
        <f>'[1]CARB1 and 3 good chamber'!M23</f>
        <v>Y</v>
      </c>
      <c r="N30" s="10">
        <f>'[1]CARB1 and 3 good chamber'!N23</f>
        <v>19.682965517241382</v>
      </c>
      <c r="O30" s="11">
        <f>'[1]CARB1 and 3 good chamber'!U23</f>
        <v>5.7000000000000002E-2</v>
      </c>
      <c r="P30" s="9">
        <f>'[1]CARB1 and 3 good chamber'!V23</f>
        <v>0.13</v>
      </c>
      <c r="Q30" s="105">
        <f>'[1]CARB1 and 3 good chamber'!X23</f>
        <v>10760855.654513489</v>
      </c>
      <c r="R30" s="10">
        <f>[2]compilation!F35</f>
        <v>69.692370657162996</v>
      </c>
      <c r="S30" s="10">
        <f>'[1]CARB1 and 3 primary (ch veh)'!M23</f>
        <v>8.8394260353873335</v>
      </c>
      <c r="T30" s="98">
        <f>[2]NOx!DM3</f>
        <v>184.07538624444464</v>
      </c>
      <c r="U30" s="98">
        <f>[2]NOx!DN3</f>
        <v>98.998417244444568</v>
      </c>
      <c r="V30" s="98">
        <f>[2]NOx!DO3</f>
        <v>165.25601618888891</v>
      </c>
      <c r="W30" s="9">
        <f>'[1]CARB1 and 3 good chamber'!W23</f>
        <v>0.81999999999999984</v>
      </c>
    </row>
    <row r="31" spans="1:36" ht="15" customHeight="1" x14ac:dyDescent="0.25">
      <c r="A31" s="130"/>
      <c r="B31" s="12">
        <v>40921</v>
      </c>
      <c r="C31" s="6">
        <f>'[1]CARB1 and 3 good chamber'!D24</f>
        <v>1032283</v>
      </c>
      <c r="D31" s="7" t="str">
        <f>'[1]CARB1 and 3 good chamber'!E24</f>
        <v>LEV2-3.2</v>
      </c>
      <c r="E31" s="113"/>
      <c r="F31" s="144"/>
      <c r="G31" s="146"/>
      <c r="H31" s="113"/>
      <c r="I31" s="135"/>
      <c r="J31" s="135"/>
      <c r="K31" s="7" t="s">
        <v>6</v>
      </c>
      <c r="L31" s="10">
        <f>'[1]CARB1 and 3 good chamber'!L24</f>
        <v>3.3058760403019711</v>
      </c>
      <c r="M31" s="7" t="str">
        <f>'[1]CARB1 and 3 good chamber'!M24</f>
        <v>Y</v>
      </c>
      <c r="N31" s="10">
        <f>'[1]CARB1 and 3 good chamber'!N24</f>
        <v>19.631103448275859</v>
      </c>
      <c r="O31" s="11">
        <f>'[1]CARB1 and 3 good chamber'!U24</f>
        <v>5.7000000000000002E-2</v>
      </c>
      <c r="P31" s="9">
        <f>'[1]CARB1 and 3 good chamber'!V24</f>
        <v>0.50700000000000001</v>
      </c>
      <c r="Q31" s="105">
        <f>'[1]CARB1 and 3 good chamber'!X24</f>
        <v>10228774.121454144</v>
      </c>
      <c r="R31" s="10">
        <f>[2]compilation!F36</f>
        <v>67.376578012111125</v>
      </c>
      <c r="S31" s="10">
        <f>'[1]CARB1 and 3 primary (ch veh)'!M24</f>
        <v>31.750618135943711</v>
      </c>
      <c r="T31" s="98">
        <f>[2]NOx!DR3</f>
        <v>228.88731288755505</v>
      </c>
      <c r="U31" s="98">
        <f>[2]NOx!DS3</f>
        <v>152.03424355777761</v>
      </c>
      <c r="V31" s="98">
        <f>[2]NOx!DT3</f>
        <v>162.39082097677772</v>
      </c>
      <c r="W31" s="9">
        <f>'[1]CARB1 and 3 good chamber'!W24</f>
        <v>1.6</v>
      </c>
    </row>
    <row r="32" spans="1:36" ht="15" customHeight="1" x14ac:dyDescent="0.25">
      <c r="A32" s="130"/>
      <c r="B32" s="12">
        <v>40935</v>
      </c>
      <c r="C32" s="6">
        <f>'[1]CARB1 and 3 good chamber'!D25</f>
        <v>1032360</v>
      </c>
      <c r="D32" s="7" t="str">
        <f>'[1]CARB1 and 3 good chamber'!E25</f>
        <v>LEV2-3.3</v>
      </c>
      <c r="E32" s="113"/>
      <c r="F32" s="144"/>
      <c r="G32" s="146"/>
      <c r="H32" s="113"/>
      <c r="I32" s="135"/>
      <c r="J32" s="135"/>
      <c r="K32" s="7" t="s">
        <v>7</v>
      </c>
      <c r="L32" s="10">
        <f>'[1]CARB1 and 3 good chamber'!L25</f>
        <v>2.9666976901070177</v>
      </c>
      <c r="M32" s="7" t="str">
        <f>'[1]CARB1 and 3 good chamber'!M25</f>
        <v>Y</v>
      </c>
      <c r="N32" s="10">
        <f>'[1]CARB1 and 3 good chamber'!N25</f>
        <v>20.444068965517243</v>
      </c>
      <c r="O32" s="11">
        <f>'[1]CARB1 and 3 good chamber'!U25</f>
        <v>5.7000000000000002E-2</v>
      </c>
      <c r="P32" s="9">
        <f>'[1]CARB1 and 3 good chamber'!V25</f>
        <v>0.2</v>
      </c>
      <c r="Q32" s="105">
        <f>'[1]CARB1 and 3 good chamber'!X25</f>
        <v>8304224.5179682542</v>
      </c>
      <c r="R32" s="10">
        <f>[2]compilation!F44</f>
        <v>3.9992530738199421</v>
      </c>
      <c r="S32" s="10">
        <f>'[1]CARB1 and 3 primary (ch veh)'!M25</f>
        <v>6.2899986055969874</v>
      </c>
      <c r="T32" s="98">
        <f>[2]NOx!DW3</f>
        <v>118.43136586666662</v>
      </c>
      <c r="U32" s="98">
        <f>[2]NOx!DX3</f>
        <v>167.88815515555558</v>
      </c>
      <c r="V32" s="98">
        <f>[2]NOx!DY3</f>
        <v>265.45773629999985</v>
      </c>
      <c r="W32" s="9">
        <f>'[1]CARB1 and 3 good chamber'!W25</f>
        <v>0.79999999999999982</v>
      </c>
    </row>
    <row r="33" spans="1:25" ht="15" customHeight="1" x14ac:dyDescent="0.25">
      <c r="A33" s="130"/>
      <c r="B33" s="12">
        <v>40938</v>
      </c>
      <c r="C33" s="6">
        <f>'[1]CARB1 and 3 good chamber'!D26</f>
        <v>1032359</v>
      </c>
      <c r="D33" s="7" t="str">
        <f>'[1]CARB1 and 3 good chamber'!E26</f>
        <v>LEV2-3.4</v>
      </c>
      <c r="E33" s="113"/>
      <c r="F33" s="144"/>
      <c r="G33" s="146"/>
      <c r="H33" s="113"/>
      <c r="I33" s="135"/>
      <c r="J33" s="135"/>
      <c r="K33" s="7" t="s">
        <v>7</v>
      </c>
      <c r="L33" s="10">
        <f>'[1]CARB1 and 3 good chamber'!L26</f>
        <v>3.2323827136241121</v>
      </c>
      <c r="M33" s="7" t="str">
        <f>'[1]CARB1 and 3 good chamber'!M26</f>
        <v>Y</v>
      </c>
      <c r="N33" s="10">
        <f>'[1]CARB1 and 3 good chamber'!N26</f>
        <v>21.25255172413793</v>
      </c>
      <c r="O33" s="11">
        <f>'[1]CARB1 and 3 good chamber'!U26</f>
        <v>5.7000000000000002E-2</v>
      </c>
      <c r="P33" s="9">
        <f>'[1]CARB1 and 3 good chamber'!V26</f>
        <v>0.27</v>
      </c>
      <c r="Q33" s="105">
        <f>'[1]CARB1 and 3 good chamber'!X26</f>
        <v>10505853.304844322</v>
      </c>
      <c r="R33" s="10">
        <f>[2]compilation!F45</f>
        <v>14.206486934546072</v>
      </c>
      <c r="S33" s="10">
        <f>'[1]CARB1 and 3 primary (ch veh)'!M26</f>
        <v>1.5911155892626863</v>
      </c>
      <c r="T33" s="98">
        <f>[2]NOx!EB3</f>
        <v>115.69305273333315</v>
      </c>
      <c r="U33" s="98">
        <f>[2]NOx!EC3</f>
        <v>194.66780046666685</v>
      </c>
      <c r="V33" s="98">
        <f>[2]NOx!ED3</f>
        <v>289.64638459999992</v>
      </c>
      <c r="W33" s="9">
        <f>'[1]CARB1 and 3 good chamber'!W26</f>
        <v>0.79599999999999982</v>
      </c>
    </row>
    <row r="34" spans="1:25" ht="15" customHeight="1" x14ac:dyDescent="0.25">
      <c r="A34" s="130"/>
      <c r="B34" s="12">
        <v>40339</v>
      </c>
      <c r="C34" s="6">
        <f>'[1]CARB1 and 3 good chamber'!D27</f>
        <v>1027971</v>
      </c>
      <c r="D34" s="6" t="str">
        <f>'[1]CARB1 and 3 good chamber'!E27</f>
        <v>LEV2-4.2</v>
      </c>
      <c r="E34" s="19">
        <f>'[1]CARB1 and 3 good chamber'!F27</f>
        <v>2010</v>
      </c>
      <c r="F34" s="19" t="str">
        <f>'[1]CARB1 and 3 good chamber'!G27</f>
        <v>T2</v>
      </c>
      <c r="G34" s="20">
        <f>'[1]CARB1 and 3 good chamber'!H27</f>
        <v>3.6</v>
      </c>
      <c r="H34" s="20" t="str">
        <f>'[1]CARB1 and 3 good chamber'!I27</f>
        <v>ULEV; Tier II</v>
      </c>
      <c r="I34" s="23">
        <f>'[1]CARB1 and 3 good chamber'!J27</f>
        <v>18236</v>
      </c>
      <c r="J34" s="135"/>
      <c r="K34" s="7" t="s">
        <v>6</v>
      </c>
      <c r="L34" s="10">
        <f>'[1]CARB1 and 3 good chamber'!L27</f>
        <v>4.0570857446152813</v>
      </c>
      <c r="M34" s="9" t="str">
        <f>'[1]CARB1 and 3 good chamber'!M27</f>
        <v>N</v>
      </c>
      <c r="N34" s="10">
        <f>'[1]CARB1 and 3 good chamber'!N27</f>
        <v>15.784550434145812</v>
      </c>
      <c r="O34" s="11">
        <f>'[1]CARB1 and 3 good chamber'!U27</f>
        <v>5.7000000000000002E-2</v>
      </c>
      <c r="P34" s="9">
        <f>'[1]CARB1 and 3 good chamber'!V27</f>
        <v>0.06</v>
      </c>
      <c r="Q34" s="105">
        <f>'[1]CARB1 and 3 good chamber'!X27</f>
        <v>10518604.161536196</v>
      </c>
      <c r="R34" s="10">
        <f>[2]compilation!F38</f>
        <v>74.153246021920893</v>
      </c>
      <c r="S34" s="10">
        <f>'[1]CARB1 and 3 primary (ch veh)'!M27</f>
        <v>17.421739200618131</v>
      </c>
      <c r="T34" s="98">
        <f>[2]NOx!EG3</f>
        <v>22.271053122000026</v>
      </c>
      <c r="U34" s="98">
        <f>[2]NOx!EH3</f>
        <v>166.54453124866666</v>
      </c>
      <c r="V34" s="98">
        <f>[2]NOx!EI3</f>
        <v>335.54941528799998</v>
      </c>
      <c r="W34" s="9">
        <f>'[1]CARB1 and 3 good chamber'!W27</f>
        <v>0.59084629147690337</v>
      </c>
    </row>
    <row r="35" spans="1:25" ht="15" customHeight="1" x14ac:dyDescent="0.25">
      <c r="A35" s="130"/>
      <c r="B35" s="12">
        <v>40931</v>
      </c>
      <c r="C35" s="6" t="str">
        <f>'[1]CARB1 and 3 good chamber'!D28</f>
        <v>1032342</v>
      </c>
      <c r="D35" s="7" t="str">
        <f>'[1]CARB1 and 3 good chamber'!E28</f>
        <v>LEV2-5.1</v>
      </c>
      <c r="E35" s="113">
        <f>'[1]CARB1 and 3 good chamber'!F28</f>
        <v>2011</v>
      </c>
      <c r="F35" s="144" t="str">
        <f>'[1]CARB1 and 3 good chamber'!G28</f>
        <v>PC</v>
      </c>
      <c r="G35" s="146">
        <f>'[1]CARB1 and 3 good chamber'!H28</f>
        <v>2</v>
      </c>
      <c r="H35" s="113" t="str">
        <f>'[1]CARB1 and 3 good chamber'!I28</f>
        <v>ULEV</v>
      </c>
      <c r="I35" s="135">
        <f>'[1]CARB1 and 3 good chamber'!J28</f>
        <v>10911</v>
      </c>
      <c r="J35" s="135"/>
      <c r="K35" s="7" t="s">
        <v>6</v>
      </c>
      <c r="L35" s="10">
        <f>'[1]CARB1 and 3 good chamber'!L28</f>
        <v>3.1223212946451135</v>
      </c>
      <c r="M35" s="7" t="str">
        <f>'[1]CARB1 and 3 good chamber'!M28</f>
        <v>Y</v>
      </c>
      <c r="N35" s="10">
        <f>'[1]CARB1 and 3 good chamber'!N28</f>
        <v>21.094793103448275</v>
      </c>
      <c r="O35" s="11">
        <f>'[1]CARB1 and 3 good chamber'!U28</f>
        <v>5.7000000000000002E-2</v>
      </c>
      <c r="P35" s="9">
        <f>'[1]CARB1 and 3 good chamber'!V28</f>
        <v>0.6</v>
      </c>
      <c r="Q35" s="105">
        <f>'[1]CARB1 and 3 good chamber'!X28</f>
        <v>10255849.568221929</v>
      </c>
      <c r="R35" s="10">
        <f>[2]compilation!F41</f>
        <v>59.891383564721373</v>
      </c>
      <c r="S35" s="10">
        <f>'[1]CARB1 and 3 primary (ch veh)'!M28</f>
        <v>54.632135560802823</v>
      </c>
      <c r="T35" s="98">
        <f>[2]NOx!EL3</f>
        <v>217.83505986666646</v>
      </c>
      <c r="U35" s="98">
        <f>[2]NOx!EM3</f>
        <v>344.75517720000016</v>
      </c>
      <c r="V35" s="98">
        <f>[2]NOx!EN3</f>
        <v>223.76558663333327</v>
      </c>
      <c r="W35" s="9">
        <f>'[1]CARB1 and 3 good chamber'!W28</f>
        <v>0.8899999999999999</v>
      </c>
    </row>
    <row r="36" spans="1:25" ht="15" customHeight="1" x14ac:dyDescent="0.25">
      <c r="A36" s="130"/>
      <c r="B36" s="12">
        <v>40932</v>
      </c>
      <c r="C36" s="6" t="str">
        <f>'[1]CARB1 and 3 good chamber'!D29</f>
        <v>1032351</v>
      </c>
      <c r="D36" s="7" t="str">
        <f>'[1]CARB1 and 3 good chamber'!E29</f>
        <v>LEV2-5.2</v>
      </c>
      <c r="E36" s="113"/>
      <c r="F36" s="144"/>
      <c r="G36" s="146"/>
      <c r="H36" s="113"/>
      <c r="I36" s="135"/>
      <c r="J36" s="135"/>
      <c r="K36" s="7" t="s">
        <v>6</v>
      </c>
      <c r="L36" s="10">
        <f>'[1]CARB1 and 3 good chamber'!L29</f>
        <v>3.1939547759092992</v>
      </c>
      <c r="M36" s="7" t="str">
        <f>'[1]CARB1 and 3 good chamber'!M29</f>
        <v>Y</v>
      </c>
      <c r="N36" s="10">
        <f>'[1]CARB1 and 3 good chamber'!N29</f>
        <v>22.312551724137929</v>
      </c>
      <c r="O36" s="11">
        <f>'[1]CARB1 and 3 good chamber'!U29</f>
        <v>5.7000000000000002E-2</v>
      </c>
      <c r="P36" s="9">
        <f>'[1]CARB1 and 3 good chamber'!V29</f>
        <v>0.47</v>
      </c>
      <c r="Q36" s="105">
        <f>'[1]CARB1 and 3 good chamber'!X29</f>
        <v>13753845.70856555</v>
      </c>
      <c r="R36" s="10">
        <f>[2]compilation!F42</f>
        <v>26.085315730211391</v>
      </c>
      <c r="S36" s="10">
        <f>'[1]CARB1 and 3 primary (ch veh)'!M29</f>
        <v>24.931251890950072</v>
      </c>
      <c r="T36" s="98">
        <f>[2]NOx!EQ3</f>
        <v>232.85331811110868</v>
      </c>
      <c r="U36" s="98">
        <f>[2]NOx!ER3</f>
        <v>335.42455553333571</v>
      </c>
      <c r="V36" s="98">
        <f>[2]NOx!ES3</f>
        <v>237.47308818333335</v>
      </c>
      <c r="W36" s="9">
        <f>'[1]CARB1 and 3 good chamber'!W29</f>
        <v>1.1999999999999997</v>
      </c>
    </row>
    <row r="37" spans="1:25" ht="15" customHeight="1" x14ac:dyDescent="0.25">
      <c r="A37" s="130"/>
      <c r="B37" s="12">
        <v>40927</v>
      </c>
      <c r="C37" s="6">
        <f>'[1]CARB1 and 3 good chamber'!D30</f>
        <v>1032309</v>
      </c>
      <c r="D37" s="7" t="str">
        <f>'[1]CARB1 and 3 good chamber'!E30</f>
        <v>LEV2-6.2</v>
      </c>
      <c r="E37" s="113">
        <f>'[1]CARB1 and 3 good chamber'!F30</f>
        <v>2011</v>
      </c>
      <c r="F37" s="144" t="str">
        <f>'[1]CARB1 and 3 good chamber'!G30</f>
        <v>PC</v>
      </c>
      <c r="G37" s="146">
        <f>'[1]CARB1 and 3 good chamber'!H30</f>
        <v>3.6</v>
      </c>
      <c r="H37" s="113" t="str">
        <f>'[1]CARB1 and 3 good chamber'!I30</f>
        <v>LEV II, ULEV</v>
      </c>
      <c r="I37" s="135">
        <f>'[1]CARB1 and 3 good chamber'!J30</f>
        <v>29249</v>
      </c>
      <c r="J37" s="135"/>
      <c r="K37" s="7" t="s">
        <v>6</v>
      </c>
      <c r="L37" s="10">
        <f>'[1]CARB1 and 3 good chamber'!L30</f>
        <v>3.2921948714861289</v>
      </c>
      <c r="M37" s="7" t="str">
        <f>'[1]CARB1 and 3 good chamber'!M30</f>
        <v>Y</v>
      </c>
      <c r="N37" s="10">
        <f>'[1]CARB1 and 3 good chamber'!N30</f>
        <v>15.767068965517241</v>
      </c>
      <c r="O37" s="11">
        <f>'[1]CARB1 and 3 good chamber'!U30</f>
        <v>5.7000000000000002E-2</v>
      </c>
      <c r="P37" s="9">
        <f>'[1]CARB1 and 3 good chamber'!V30</f>
        <v>0.13300000000000001</v>
      </c>
      <c r="Q37" s="105">
        <f>'[1]CARB1 and 3 good chamber'!X30</f>
        <v>11719448.63270326</v>
      </c>
      <c r="R37" s="10">
        <f>[2]compilation!F39</f>
        <v>12.552756249554475</v>
      </c>
      <c r="S37" s="10">
        <f>'[1]CARB1 and 3 primary (ch veh)'!M30</f>
        <v>4.3482362061916406</v>
      </c>
      <c r="T37" s="98">
        <f>[2]NOx!EV3</f>
        <v>68.474656733333291</v>
      </c>
      <c r="U37" s="98">
        <f>[2]NOx!EW3</f>
        <v>141.20051553333337</v>
      </c>
      <c r="V37" s="98">
        <f>[2]NOx!EX3</f>
        <v>314.91106263333336</v>
      </c>
      <c r="W37" s="9">
        <f>'[1]CARB1 and 3 good chamber'!W30</f>
        <v>1.9149999999999996</v>
      </c>
    </row>
    <row r="38" spans="1:25" ht="15.75" customHeight="1" thickBot="1" x14ac:dyDescent="0.3">
      <c r="A38" s="131"/>
      <c r="B38" s="45">
        <v>40928</v>
      </c>
      <c r="C38" s="52">
        <f>'[1]CARB1 and 3 good chamber'!D31</f>
        <v>1032321</v>
      </c>
      <c r="D38" s="48" t="str">
        <f>'[1]CARB1 and 3 good chamber'!E31</f>
        <v>LEV2-6.3</v>
      </c>
      <c r="E38" s="143"/>
      <c r="F38" s="145"/>
      <c r="G38" s="147"/>
      <c r="H38" s="143"/>
      <c r="I38" s="136"/>
      <c r="J38" s="136"/>
      <c r="K38" s="48" t="s">
        <v>6</v>
      </c>
      <c r="L38" s="49">
        <f>'[1]CARB1 and 3 good chamber'!L31</f>
        <v>3.2903267653602462</v>
      </c>
      <c r="M38" s="48" t="str">
        <f>'[1]CARB1 and 3 good chamber'!M31</f>
        <v>Y</v>
      </c>
      <c r="N38" s="49">
        <f>'[1]CARB1 and 3 good chamber'!N31</f>
        <v>15.923793103448277</v>
      </c>
      <c r="O38" s="51">
        <f>'[1]CARB1 and 3 good chamber'!U31</f>
        <v>5.7000000000000002E-2</v>
      </c>
      <c r="P38" s="50">
        <f>'[1]CARB1 and 3 good chamber'!V31</f>
        <v>0.13300000000000001</v>
      </c>
      <c r="Q38" s="107">
        <f>'[1]CARB1 and 3 good chamber'!X31</f>
        <v>17647468.639223162</v>
      </c>
      <c r="R38" s="49">
        <f>[2]compilation!F40</f>
        <v>21.416604168404639</v>
      </c>
      <c r="S38" s="49">
        <f>'[1]CARB1 and 3 primary (ch veh)'!M31</f>
        <v>2.0484395584171877</v>
      </c>
      <c r="T38" s="100">
        <f>[2]NOx!FA3</f>
        <v>10.076975488888893</v>
      </c>
      <c r="U38" s="100">
        <f>[2]NOx!FB3</f>
        <v>234.79267564444439</v>
      </c>
      <c r="V38" s="100">
        <f>[2]NOx!FC3</f>
        <v>298.33973222777774</v>
      </c>
      <c r="W38" s="50">
        <f>'[1]CARB1 and 3 good chamber'!W31</f>
        <v>0.65500000000000025</v>
      </c>
    </row>
    <row r="39" spans="1:25" ht="13.8" thickTop="1" x14ac:dyDescent="0.25">
      <c r="A39" s="148" t="str">
        <f>'[3]HD+LD no names'!B3</f>
        <v>HDDV</v>
      </c>
      <c r="B39" s="12">
        <f>'[3]HD+LD no names'!C3</f>
        <v>40735</v>
      </c>
      <c r="C39" s="19">
        <v>1448</v>
      </c>
      <c r="D39" s="19" t="str">
        <f>'[3]HD+LD no names'!D3</f>
        <v>D1.1</v>
      </c>
      <c r="E39" s="126">
        <f>'[3]HD+LD no names'!E3</f>
        <v>2010</v>
      </c>
      <c r="F39" s="126" t="str">
        <f>'[3]HD+LD no names'!F3</f>
        <v>HHDD, Class 8 Tractor</v>
      </c>
      <c r="G39" s="126">
        <f>'[3]HD+LD no names'!G3</f>
        <v>14.9</v>
      </c>
      <c r="H39" s="126" t="s">
        <v>12</v>
      </c>
      <c r="I39" s="139">
        <f>'[3]HD+LD no names'!H3</f>
        <v>11000</v>
      </c>
      <c r="J39" s="28" t="str">
        <f>'[3]HD+LD no names'!J3</f>
        <v>28% arom. ULSD</v>
      </c>
      <c r="K39" s="29" t="str">
        <f>'[3]HD+LD no names'!K3</f>
        <v>2xUDDS</v>
      </c>
      <c r="L39" s="30">
        <f>'[3]HD+LD no names'!L3</f>
        <v>3.0733376792698825</v>
      </c>
      <c r="M39" s="28" t="str">
        <f>'[3]HD+LD no names'!M3</f>
        <v>Y</v>
      </c>
      <c r="N39" s="30">
        <f>'[3]HD+LD no names'!N3</f>
        <v>4.4139999999999997</v>
      </c>
      <c r="O39" s="28">
        <v>0</v>
      </c>
      <c r="P39" s="31">
        <f>'[3]HD+LD no names'!T3</f>
        <v>0.6</v>
      </c>
      <c r="Q39" s="56" t="s">
        <v>10</v>
      </c>
      <c r="R39" s="32">
        <f>[2]compilation!F51</f>
        <v>0</v>
      </c>
      <c r="S39" s="30">
        <f>[2]compilation!G51</f>
        <v>0</v>
      </c>
      <c r="T39" s="87">
        <f>[2]NOx!FG$3</f>
        <v>158.31052553333396</v>
      </c>
      <c r="U39" s="87">
        <f>[2]NOx!FH$3</f>
        <v>381.48492088888872</v>
      </c>
      <c r="V39" s="87">
        <f>[2]NOx!FI$3</f>
        <v>353.76276233333323</v>
      </c>
      <c r="W39" s="31">
        <f>[4]Sheet1!J21</f>
        <v>1.3269230769230769E-2</v>
      </c>
      <c r="Y39" s="85"/>
    </row>
    <row r="40" spans="1:25" x14ac:dyDescent="0.25">
      <c r="A40" s="148"/>
      <c r="B40" s="12">
        <f>'[3]HD+LD no names'!C4</f>
        <v>40736</v>
      </c>
      <c r="C40" s="19">
        <v>1449</v>
      </c>
      <c r="D40" s="19" t="str">
        <f>'[3]HD+LD no names'!D4</f>
        <v>D1.4</v>
      </c>
      <c r="E40" s="126"/>
      <c r="F40" s="126"/>
      <c r="G40" s="126"/>
      <c r="H40" s="126"/>
      <c r="I40" s="139"/>
      <c r="J40" s="28" t="str">
        <f>'[3]HD+LD no names'!J4</f>
        <v>28% arom. ULSD</v>
      </c>
      <c r="K40" s="29" t="str">
        <f>'[3]HD+LD no names'!K4</f>
        <v>2xUDDS</v>
      </c>
      <c r="L40" s="30">
        <f>'[3]HD+LD no names'!L4</f>
        <v>2.9844450725456939</v>
      </c>
      <c r="M40" s="28" t="str">
        <f>'[3]HD+LD no names'!M4</f>
        <v>Y</v>
      </c>
      <c r="N40" s="30">
        <f>'[3]HD+LD no names'!N4</f>
        <v>4.4829999999999997</v>
      </c>
      <c r="O40" s="28">
        <v>0</v>
      </c>
      <c r="P40" s="31">
        <f>'[3]HD+LD no names'!T4</f>
        <v>0.6</v>
      </c>
      <c r="Q40" s="56" t="s">
        <v>10</v>
      </c>
      <c r="R40" s="32">
        <f>[2]compilation!F52</f>
        <v>10.017518485240386</v>
      </c>
      <c r="S40" s="30">
        <f>[2]compilation!G52</f>
        <v>0</v>
      </c>
      <c r="T40" s="87">
        <f>[2]NOx!FL$3</f>
        <v>171.06998613333374</v>
      </c>
      <c r="U40" s="87">
        <f>[2]NOx!FM$3</f>
        <v>353.75905840000053</v>
      </c>
      <c r="V40" s="87">
        <f>[2]NOx!FN$3</f>
        <v>257.71775158000003</v>
      </c>
      <c r="W40" s="31">
        <f>[4]Sheet1!J22</f>
        <v>2.0511494252873564E-2</v>
      </c>
      <c r="Y40" s="85"/>
    </row>
    <row r="41" spans="1:25" x14ac:dyDescent="0.25">
      <c r="A41" s="148"/>
      <c r="B41" s="12">
        <f>'[3]HD+LD no names'!C5</f>
        <v>40737</v>
      </c>
      <c r="C41" s="19">
        <v>1452</v>
      </c>
      <c r="D41" s="19" t="str">
        <f>'[3]HD+LD no names'!D5</f>
        <v>D1.7</v>
      </c>
      <c r="E41" s="126"/>
      <c r="F41" s="126"/>
      <c r="G41" s="126"/>
      <c r="H41" s="126"/>
      <c r="I41" s="139"/>
      <c r="J41" s="28" t="str">
        <f>'[3]HD+LD no names'!J5</f>
        <v>12% arom. ULSD</v>
      </c>
      <c r="K41" s="29" t="str">
        <f>'[3]HD+LD no names'!K5</f>
        <v>2xUDDS</v>
      </c>
      <c r="L41" s="30">
        <f>'[3]HD+LD no names'!L5</f>
        <v>3.7864120712452367</v>
      </c>
      <c r="M41" s="28" t="str">
        <f>'[3]HD+LD no names'!M5</f>
        <v>Y</v>
      </c>
      <c r="N41" s="30">
        <f>'[3]HD+LD no names'!N5</f>
        <v>4.5650000000000004</v>
      </c>
      <c r="O41" s="28">
        <v>0</v>
      </c>
      <c r="P41" s="31">
        <f>'[3]HD+LD no names'!T5</f>
        <v>0.86699999999999999</v>
      </c>
      <c r="Q41" s="56" t="s">
        <v>10</v>
      </c>
      <c r="R41" s="32">
        <f>[2]compilation!F53</f>
        <v>0</v>
      </c>
      <c r="S41" s="30">
        <f>[2]compilation!G53</f>
        <v>0</v>
      </c>
      <c r="T41" s="87">
        <f>[2]NOx!FQ$3</f>
        <v>213.07972669999972</v>
      </c>
      <c r="U41" s="87">
        <f>[2]NOx!FR$3</f>
        <v>418.59315043333368</v>
      </c>
      <c r="V41" s="87">
        <f>[2]NOx!FS$3</f>
        <v>252.39331583000001</v>
      </c>
      <c r="W41" s="31">
        <f>[4]Sheet1!J23</f>
        <v>1.162432915921288E-2</v>
      </c>
      <c r="Y41" s="85"/>
    </row>
    <row r="42" spans="1:25" x14ac:dyDescent="0.25">
      <c r="A42" s="148"/>
      <c r="B42" s="12">
        <f>'[3]HD+LD no names'!C6</f>
        <v>40738</v>
      </c>
      <c r="C42" s="19">
        <v>1455</v>
      </c>
      <c r="D42" s="19" t="str">
        <f>'[3]HD+LD no names'!D6</f>
        <v>D1.10</v>
      </c>
      <c r="E42" s="126"/>
      <c r="F42" s="126"/>
      <c r="G42" s="126"/>
      <c r="H42" s="126"/>
      <c r="I42" s="139"/>
      <c r="J42" s="28" t="str">
        <f>'[3]HD+LD no names'!J6</f>
        <v>12% arom. ULSD</v>
      </c>
      <c r="K42" s="29" t="str">
        <f>'[3]HD+LD no names'!K6</f>
        <v>2xUDDS</v>
      </c>
      <c r="L42" s="30">
        <f>'[3]HD+LD no names'!L6</f>
        <v>3.3018053932485167</v>
      </c>
      <c r="M42" s="28" t="str">
        <f>'[3]HD+LD no names'!M6</f>
        <v>Y</v>
      </c>
      <c r="N42" s="30">
        <f>'[3]HD+LD no names'!N6</f>
        <v>4.5529999999999999</v>
      </c>
      <c r="O42" s="28">
        <v>0</v>
      </c>
      <c r="P42" s="31">
        <f>'[3]HD+LD no names'!T6</f>
        <v>0.6</v>
      </c>
      <c r="Q42" s="56" t="s">
        <v>10</v>
      </c>
      <c r="R42" s="32">
        <f>[2]compilation!F54</f>
        <v>0</v>
      </c>
      <c r="S42" s="30">
        <f>[2]compilation!G54</f>
        <v>0</v>
      </c>
      <c r="T42" s="87">
        <f>[2]NOx!FV$3</f>
        <v>131.32120149999994</v>
      </c>
      <c r="U42" s="87">
        <f>[2]NOx!FW$3</f>
        <v>385.0883207666667</v>
      </c>
      <c r="V42" s="87">
        <f>[2]NOx!FX$3</f>
        <v>286.80329800499999</v>
      </c>
      <c r="W42" s="31">
        <f>[4]Sheet1!J24</f>
        <v>1.5992966286684451E-2</v>
      </c>
      <c r="Y42" s="85"/>
    </row>
    <row r="43" spans="1:25" x14ac:dyDescent="0.25">
      <c r="A43" s="148"/>
      <c r="B43" s="12">
        <f>'[3]HD+LD no names'!C7</f>
        <v>40739</v>
      </c>
      <c r="C43" s="19">
        <v>1458</v>
      </c>
      <c r="D43" s="19" t="str">
        <f>'[3]HD+LD no names'!D7</f>
        <v>D1.11</v>
      </c>
      <c r="E43" s="126"/>
      <c r="F43" s="126"/>
      <c r="G43" s="126"/>
      <c r="H43" s="126"/>
      <c r="I43" s="139"/>
      <c r="J43" s="28" t="str">
        <f>'[3]HD+LD no names'!J7</f>
        <v>9% arom. ULSD</v>
      </c>
      <c r="K43" s="29" t="str">
        <f>'[3]HD+LD no names'!K7</f>
        <v>2xUDDS</v>
      </c>
      <c r="L43" s="30">
        <f>'[3]HD+LD no names'!L7</f>
        <v>3.1073503463361289</v>
      </c>
      <c r="M43" s="28" t="str">
        <f>'[3]HD+LD no names'!M7</f>
        <v>Y</v>
      </c>
      <c r="N43" s="30">
        <f>'[3]HD+LD no names'!N7</f>
        <v>4.55</v>
      </c>
      <c r="O43" s="28">
        <v>0</v>
      </c>
      <c r="P43" s="31">
        <f>'[3]HD+LD no names'!T7</f>
        <v>0.67</v>
      </c>
      <c r="Q43" s="56" t="s">
        <v>10</v>
      </c>
      <c r="R43" s="32">
        <f>[2]compilation!F55</f>
        <v>0</v>
      </c>
      <c r="S43" s="30">
        <f>[2]compilation!G55</f>
        <v>0</v>
      </c>
      <c r="T43" s="87">
        <f>[2]NOx!GA$3</f>
        <v>149.56056766666686</v>
      </c>
      <c r="U43" s="87">
        <f>[2]NOx!GB$3</f>
        <v>436.09690795555537</v>
      </c>
      <c r="V43" s="87">
        <f>[2]NOx!GC$3</f>
        <v>280.45741758999998</v>
      </c>
      <c r="W43" s="31">
        <f>[4]Sheet1!J25</f>
        <v>9.7777251184834116E-3</v>
      </c>
      <c r="Y43" s="85"/>
    </row>
    <row r="44" spans="1:25" x14ac:dyDescent="0.25">
      <c r="A44" s="148"/>
      <c r="B44" s="12">
        <f>'[3]HD+LD no names'!C8</f>
        <v>40743</v>
      </c>
      <c r="C44" s="19">
        <v>1461</v>
      </c>
      <c r="D44" s="19" t="str">
        <f>'[3]HD+LD no names'!D8</f>
        <v>D1.14</v>
      </c>
      <c r="E44" s="126"/>
      <c r="F44" s="126"/>
      <c r="G44" s="126"/>
      <c r="H44" s="126"/>
      <c r="I44" s="139"/>
      <c r="J44" s="28" t="str">
        <f>'[3]HD+LD no names'!J8</f>
        <v>9% arom. ULSD</v>
      </c>
      <c r="K44" s="29" t="str">
        <f>'[3]HD+LD no names'!K8</f>
        <v>2xUDDS</v>
      </c>
      <c r="L44" s="30">
        <f>'[3]HD+LD no names'!L8</f>
        <v>3.1226804390597493</v>
      </c>
      <c r="M44" s="28" t="str">
        <f>'[3]HD+LD no names'!M8</f>
        <v>Y</v>
      </c>
      <c r="N44" s="30">
        <f>'[3]HD+LD no names'!N8</f>
        <v>4.5119999999999996</v>
      </c>
      <c r="O44" s="28">
        <v>0</v>
      </c>
      <c r="P44" s="31">
        <f>'[3]HD+LD no names'!T8</f>
        <v>0.6</v>
      </c>
      <c r="Q44" s="56" t="s">
        <v>10</v>
      </c>
      <c r="R44" s="32">
        <f>[2]compilation!F56</f>
        <v>5.7652000158279897</v>
      </c>
      <c r="S44" s="30">
        <f>[2]compilation!G56</f>
        <v>0</v>
      </c>
      <c r="T44" s="87">
        <f>[2]NOx!GF$3</f>
        <v>125.3050628000003</v>
      </c>
      <c r="U44" s="87">
        <f>[2]NOx!GG$3</f>
        <v>380.23032020000005</v>
      </c>
      <c r="V44" s="87">
        <f>[2]NOx!GH$3</f>
        <v>246.82833264999999</v>
      </c>
      <c r="W44" s="31">
        <f>[4]Sheet1!J27</f>
        <v>1.1154654654654655E-2</v>
      </c>
      <c r="Y44" s="85"/>
    </row>
    <row r="45" spans="1:25" ht="13.8" thickBot="1" x14ac:dyDescent="0.3">
      <c r="A45" s="148"/>
      <c r="B45" s="13">
        <f>'[3]HD+LD no names'!C9</f>
        <v>40744</v>
      </c>
      <c r="C45" s="27">
        <v>1464</v>
      </c>
      <c r="D45" s="27" t="str">
        <f>'[3]HD+LD no names'!D9</f>
        <v>D1.15</v>
      </c>
      <c r="E45" s="141"/>
      <c r="F45" s="141"/>
      <c r="G45" s="141"/>
      <c r="H45" s="141"/>
      <c r="I45" s="150"/>
      <c r="J45" s="33" t="str">
        <f>'[3]HD+LD no names'!J9</f>
        <v>9% arom. ULSD</v>
      </c>
      <c r="K45" s="33" t="str">
        <f>'[3]HD+LD no names'!K9</f>
        <v>Forced Regen</v>
      </c>
      <c r="L45" s="34">
        <f>'[3]HD+LD no names'!L9</f>
        <v>3.1046366197183102</v>
      </c>
      <c r="M45" s="33" t="str">
        <f>'[3]HD+LD no names'!M9</f>
        <v>N</v>
      </c>
      <c r="N45" s="34" t="str">
        <f>'[3]HD+LD no names'!N9</f>
        <v>n/a</v>
      </c>
      <c r="O45" s="33">
        <v>0</v>
      </c>
      <c r="P45" s="35">
        <f>'[3]HD+LD no names'!T9</f>
        <v>0.73</v>
      </c>
      <c r="Q45" s="108" t="s">
        <v>10</v>
      </c>
      <c r="R45" s="34">
        <f>'[5]LDD vs HDD'!K31</f>
        <v>36.062787448155234</v>
      </c>
      <c r="S45" s="34">
        <f>'[2]CARB1,2 and 3'!AX107</f>
        <v>18.257121860541027</v>
      </c>
      <c r="T45" s="72">
        <f>[2]NOx!GK$3</f>
        <v>297.87413011111113</v>
      </c>
      <c r="U45" s="72">
        <f>[2]NOx!GL$3</f>
        <v>331.837564088889</v>
      </c>
      <c r="V45" s="72">
        <f>[2]NOx!GM$3</f>
        <v>242.52874506000006</v>
      </c>
      <c r="W45" s="35"/>
      <c r="Y45" s="85"/>
    </row>
    <row r="46" spans="1:25" ht="14.4" x14ac:dyDescent="0.3">
      <c r="A46" s="148"/>
      <c r="B46" s="12">
        <f>'[3]HD+LD no names'!C10</f>
        <v>40703</v>
      </c>
      <c r="C46" s="19">
        <v>1406</v>
      </c>
      <c r="D46" s="19" t="str">
        <f>'[3]HD+LD no names'!D10</f>
        <v>D2.2</v>
      </c>
      <c r="E46" s="126">
        <f>'[3]HD+LD no names'!E10</f>
        <v>2007</v>
      </c>
      <c r="F46" s="126" t="str">
        <f>'[3]HD+LD no names'!F10</f>
        <v>HHDD, Class 8 Tractor</v>
      </c>
      <c r="G46" s="126">
        <f>'[3]HD+LD no names'!G10</f>
        <v>12.8</v>
      </c>
      <c r="H46" s="126" t="s">
        <v>11</v>
      </c>
      <c r="I46" s="139">
        <f>'[3]HD+LD no names'!H10</f>
        <v>22000</v>
      </c>
      <c r="J46" s="29" t="str">
        <f>'[3]HD+LD no names'!J10</f>
        <v>EPA hybrid ULSD</v>
      </c>
      <c r="K46" s="29" t="str">
        <f>'[3]HD+LD no names'!K10</f>
        <v>2xUDDS</v>
      </c>
      <c r="L46" s="30">
        <f>'[3]HD+LD no names'!L10</f>
        <v>3.144535503721813</v>
      </c>
      <c r="M46" s="28" t="str">
        <f>'[3]HD+LD no names'!M10</f>
        <v>N</v>
      </c>
      <c r="N46" s="30">
        <f>'[3]HD+LD no names'!N10</f>
        <v>4.9240000000000004</v>
      </c>
      <c r="O46" s="28">
        <v>0</v>
      </c>
      <c r="P46" s="31">
        <f>'[3]HD+LD no names'!T10</f>
        <v>0.13</v>
      </c>
      <c r="Q46" s="56" t="s">
        <v>10</v>
      </c>
      <c r="R46" s="32">
        <v>0</v>
      </c>
      <c r="S46" s="30">
        <v>0</v>
      </c>
      <c r="T46" s="87" t="s">
        <v>23</v>
      </c>
      <c r="U46" s="87" t="s">
        <v>24</v>
      </c>
      <c r="V46" s="87">
        <f>[2]NOx!GR$3</f>
        <v>107.47049969499989</v>
      </c>
      <c r="W46" s="31">
        <f>[4]Sheet1!J4</f>
        <v>-2.6966416040100246E-2</v>
      </c>
      <c r="X46" s="90"/>
      <c r="Y46" s="85"/>
    </row>
    <row r="47" spans="1:25" ht="14.4" x14ac:dyDescent="0.3">
      <c r="A47" s="148"/>
      <c r="B47" s="12">
        <f>'[3]HD+LD no names'!C11</f>
        <v>40710</v>
      </c>
      <c r="C47" s="19">
        <v>1421</v>
      </c>
      <c r="D47" s="19" t="str">
        <f>'[3]HD+LD no names'!D11</f>
        <v>D2.13</v>
      </c>
      <c r="E47" s="126"/>
      <c r="F47" s="126"/>
      <c r="G47" s="126"/>
      <c r="H47" s="126"/>
      <c r="I47" s="139"/>
      <c r="J47" s="28" t="str">
        <f>'[3]HD+LD no names'!J11</f>
        <v>12% arom. ULSD</v>
      </c>
      <c r="K47" s="29" t="str">
        <f>'[3]HD+LD no names'!K11</f>
        <v>2xUDDS</v>
      </c>
      <c r="L47" s="30">
        <f>'[3]HD+LD no names'!L11</f>
        <v>3.2803670610963538</v>
      </c>
      <c r="M47" s="28" t="str">
        <f>'[3]HD+LD no names'!M11</f>
        <v>Y</v>
      </c>
      <c r="N47" s="30">
        <f>'[3]HD+LD no names'!N11</f>
        <v>4.931</v>
      </c>
      <c r="O47" s="28">
        <v>0</v>
      </c>
      <c r="P47" s="31">
        <f>'[3]HD+LD no names'!T11</f>
        <v>1.1000000000000001</v>
      </c>
      <c r="Q47" s="56" t="s">
        <v>10</v>
      </c>
      <c r="R47" s="32">
        <v>0</v>
      </c>
      <c r="S47" s="30">
        <v>0</v>
      </c>
      <c r="T47" s="87">
        <f>[2]NOx!GU$3</f>
        <v>226.12790382222283</v>
      </c>
      <c r="U47" s="87">
        <f>[2]NOx!GV$3</f>
        <v>736.11988035555498</v>
      </c>
      <c r="V47" s="87">
        <f>[2]NOx!GW$3</f>
        <v>248.3203126533333</v>
      </c>
      <c r="W47" s="31">
        <f>[4]Sheet1!J9</f>
        <v>1.3170731707317074E-2</v>
      </c>
      <c r="X47" s="90"/>
      <c r="Y47" s="85"/>
    </row>
    <row r="48" spans="1:25" x14ac:dyDescent="0.25">
      <c r="A48" s="148"/>
      <c r="B48" s="12">
        <f>'[3]HD+LD no names'!C12</f>
        <v>40704</v>
      </c>
      <c r="C48" s="19">
        <v>1407</v>
      </c>
      <c r="D48" s="19" t="str">
        <f>'[3]HD+LD no names'!D12</f>
        <v>D2.3</v>
      </c>
      <c r="E48" s="126"/>
      <c r="F48" s="126"/>
      <c r="G48" s="126"/>
      <c r="H48" s="126"/>
      <c r="I48" s="139"/>
      <c r="J48" s="28" t="str">
        <f>'[3]HD+LD no names'!J12</f>
        <v>28% arom. ULSD</v>
      </c>
      <c r="K48" s="29" t="str">
        <f>'[3]HD+LD no names'!K12</f>
        <v>2xUDDS</v>
      </c>
      <c r="L48" s="30">
        <f>'[3]HD+LD no names'!L12</f>
        <v>2.9791492063492067</v>
      </c>
      <c r="M48" s="28" t="str">
        <f>'[3]HD+LD no names'!M12</f>
        <v>Y</v>
      </c>
      <c r="N48" s="30">
        <f>'[3]HD+LD no names'!N12</f>
        <v>4.9279999999999999</v>
      </c>
      <c r="O48" s="28">
        <v>0</v>
      </c>
      <c r="P48" s="31">
        <f>'[3]HD+LD no names'!T12</f>
        <v>1.7333000000000001</v>
      </c>
      <c r="Q48" s="56" t="s">
        <v>10</v>
      </c>
      <c r="R48" s="32">
        <v>0</v>
      </c>
      <c r="S48" s="30">
        <v>0</v>
      </c>
      <c r="T48" s="87">
        <f>[2]NOx!GZ$3</f>
        <v>770.40783333333695</v>
      </c>
      <c r="U48" s="87">
        <f>[2]NOx!HA$3</f>
        <v>722.19218666666291</v>
      </c>
      <c r="V48" s="87">
        <f>[2]NOx!HB$3</f>
        <v>283.70472216999997</v>
      </c>
      <c r="W48" s="31">
        <f>[4]Sheet1!J5</f>
        <v>1.361111111111111E-2</v>
      </c>
      <c r="Y48" s="85"/>
    </row>
    <row r="49" spans="1:26" x14ac:dyDescent="0.25">
      <c r="A49" s="148"/>
      <c r="B49" s="12">
        <f>'[3]HD+LD no names'!C13</f>
        <v>40707</v>
      </c>
      <c r="C49" s="19">
        <v>1415</v>
      </c>
      <c r="D49" s="19" t="str">
        <f>'[3]HD+LD no names'!D13</f>
        <v>D2.8</v>
      </c>
      <c r="E49" s="126"/>
      <c r="F49" s="126"/>
      <c r="G49" s="126"/>
      <c r="H49" s="126"/>
      <c r="I49" s="139"/>
      <c r="J49" s="28" t="str">
        <f>'[3]HD+LD no names'!J13</f>
        <v>28% arom. ULSD</v>
      </c>
      <c r="K49" s="29" t="str">
        <f>'[3]HD+LD no names'!K13</f>
        <v>2xUDDS</v>
      </c>
      <c r="L49" s="30">
        <f>'[3]HD+LD no names'!L13</f>
        <v>3.4014378703973578</v>
      </c>
      <c r="M49" s="28" t="str">
        <f>'[3]HD+LD no names'!M13</f>
        <v>Y</v>
      </c>
      <c r="N49" s="30">
        <f>'[3]HD+LD no names'!N13</f>
        <v>4.8120000000000003</v>
      </c>
      <c r="O49" s="28">
        <v>0</v>
      </c>
      <c r="P49" s="31">
        <f>'[3]HD+LD no names'!T13</f>
        <v>0.53</v>
      </c>
      <c r="Q49" s="56" t="s">
        <v>10</v>
      </c>
      <c r="R49" s="32">
        <v>0</v>
      </c>
      <c r="S49" s="30">
        <f>[2]compilation!G57</f>
        <v>0</v>
      </c>
      <c r="T49" s="87">
        <f>[2]NOx!HE$3</f>
        <v>99.596137444444466</v>
      </c>
      <c r="U49" s="87">
        <f>[2]NOx!HF$3</f>
        <v>207.65740891111113</v>
      </c>
      <c r="V49" s="87">
        <f>[2]NOx!HG$3</f>
        <v>143.29769902666669</v>
      </c>
      <c r="W49" s="31">
        <f>[4]Sheet1!J6</f>
        <v>8.6757990867579911E-3</v>
      </c>
      <c r="Y49" s="85"/>
    </row>
    <row r="50" spans="1:26" x14ac:dyDescent="0.25">
      <c r="A50" s="148"/>
      <c r="B50" s="12">
        <f>'[3]HD+LD no names'!C14</f>
        <v>40708</v>
      </c>
      <c r="C50" s="19">
        <v>1413</v>
      </c>
      <c r="D50" s="19" t="str">
        <f>'[3]HD+LD no names'!D14</f>
        <v>D2.7</v>
      </c>
      <c r="E50" s="126"/>
      <c r="F50" s="126"/>
      <c r="G50" s="126"/>
      <c r="H50" s="126"/>
      <c r="I50" s="139"/>
      <c r="J50" s="28" t="str">
        <f>'[3]HD+LD no names'!J14</f>
        <v>12% arom. ULSD</v>
      </c>
      <c r="K50" s="29" t="str">
        <f>'[3]HD+LD no names'!K14</f>
        <v>2xUDDS</v>
      </c>
      <c r="L50" s="30">
        <f>'[3]HD+LD no names'!L14</f>
        <v>3.137509549274256</v>
      </c>
      <c r="M50" s="28" t="str">
        <f>'[3]HD+LD no names'!M14</f>
        <v>Y</v>
      </c>
      <c r="N50" s="30">
        <f>'[3]HD+LD no names'!N14</f>
        <v>4.9729999999999999</v>
      </c>
      <c r="O50" s="28">
        <v>0</v>
      </c>
      <c r="P50" s="31">
        <f>'[3]HD+LD no names'!T14</f>
        <v>0.8</v>
      </c>
      <c r="Q50" s="56" t="s">
        <v>10</v>
      </c>
      <c r="R50" s="32">
        <v>0</v>
      </c>
      <c r="S50" s="30">
        <f>[2]compilation!G58</f>
        <v>0</v>
      </c>
      <c r="T50" s="87">
        <f>[2]NOx!HJ$3</f>
        <v>135.8239312666667</v>
      </c>
      <c r="U50" s="87">
        <f>[2]NOx!HK$3</f>
        <v>603.11101366666674</v>
      </c>
      <c r="V50" s="87">
        <f>[2]NOx!HL$3</f>
        <v>223.78730636969703</v>
      </c>
      <c r="W50" s="31">
        <f>[4]Sheet1!J7</f>
        <v>1.5882352941176472E-2</v>
      </c>
      <c r="Y50" s="85"/>
    </row>
    <row r="51" spans="1:26" ht="14.4" x14ac:dyDescent="0.3">
      <c r="A51" s="148"/>
      <c r="B51" s="12">
        <f>'[3]HD+LD no names'!C15</f>
        <v>40709</v>
      </c>
      <c r="C51" s="19">
        <v>1418</v>
      </c>
      <c r="D51" s="19" t="str">
        <f>'[3]HD+LD no names'!D15</f>
        <v>D2.12</v>
      </c>
      <c r="E51" s="126"/>
      <c r="F51" s="126"/>
      <c r="G51" s="126"/>
      <c r="H51" s="126"/>
      <c r="I51" s="139"/>
      <c r="J51" s="28" t="str">
        <f>'[3]HD+LD no names'!J15</f>
        <v>12% arom. ULSD</v>
      </c>
      <c r="K51" s="29" t="str">
        <f>'[3]HD+LD no names'!K15</f>
        <v>2xUDDS</v>
      </c>
      <c r="L51" s="30">
        <f>'[3]HD+LD no names'!L15</f>
        <v>3.1323150912106139</v>
      </c>
      <c r="M51" s="28" t="str">
        <f>'[3]HD+LD no names'!M15</f>
        <v>Y</v>
      </c>
      <c r="N51" s="30">
        <f>'[3]HD+LD no names'!N15</f>
        <v>4.9050000000000002</v>
      </c>
      <c r="O51" s="28">
        <v>0</v>
      </c>
      <c r="P51" s="31">
        <f>'[3]HD+LD no names'!T15</f>
        <v>0.93300000000000005</v>
      </c>
      <c r="Q51" s="56" t="s">
        <v>10</v>
      </c>
      <c r="R51" s="32">
        <v>0</v>
      </c>
      <c r="S51" s="30">
        <f>[2]compilation!G59</f>
        <v>0</v>
      </c>
      <c r="T51" s="87">
        <f>[2]NOx!HO$3</f>
        <v>180.75950646666669</v>
      </c>
      <c r="U51" s="87">
        <f>[2]NOx!HP$3</f>
        <v>729.68456210000011</v>
      </c>
      <c r="V51" s="87">
        <f>[2]NOx!HQ$3</f>
        <v>302.78400679999993</v>
      </c>
      <c r="W51" s="31">
        <f>[4]Sheet1!J8</f>
        <v>2.0083582089552233E-2</v>
      </c>
      <c r="X51" s="90"/>
      <c r="Y51" s="85"/>
    </row>
    <row r="52" spans="1:26" ht="15.75" customHeight="1" thickBot="1" x14ac:dyDescent="0.3">
      <c r="A52" s="148"/>
      <c r="B52" s="13">
        <f>'[3]HD+LD no names'!C16</f>
        <v>40711</v>
      </c>
      <c r="C52" s="27">
        <v>1425</v>
      </c>
      <c r="D52" s="27" t="str">
        <f>'[3]HD+LD no names'!D16</f>
        <v>D2.18</v>
      </c>
      <c r="E52" s="141"/>
      <c r="F52" s="141"/>
      <c r="G52" s="141"/>
      <c r="H52" s="141"/>
      <c r="I52" s="150"/>
      <c r="J52" s="33" t="str">
        <f>'[3]HD+LD no names'!J16</f>
        <v>12% arom. ULSD</v>
      </c>
      <c r="K52" s="33" t="str">
        <f>'[3]HD+LD no names'!K16</f>
        <v>Forced Regen</v>
      </c>
      <c r="L52" s="34">
        <f>'[3]HD+LD no names'!L16</f>
        <v>3.1208278341016786</v>
      </c>
      <c r="M52" s="33" t="str">
        <f>'[3]HD+LD no names'!M16</f>
        <v>Y</v>
      </c>
      <c r="N52" s="34" t="str">
        <f>'[3]HD+LD no names'!N16</f>
        <v>n/a</v>
      </c>
      <c r="O52" s="33">
        <v>0</v>
      </c>
      <c r="P52" s="35">
        <f>'[3]HD+LD no names'!T16</f>
        <v>0.93300000000000005</v>
      </c>
      <c r="Q52" s="108">
        <f>'[2]CARB1,2 and 3'!$W$108</f>
        <v>14145034.814512061</v>
      </c>
      <c r="R52" s="34">
        <f>'[5]LDD vs HDD'!K32</f>
        <v>101.37286476263594</v>
      </c>
      <c r="S52" s="34">
        <f>'[2]CARB1,2 and 3'!AX108</f>
        <v>89.595384446854126</v>
      </c>
      <c r="T52" s="72">
        <f>[2]NOx!HT$3</f>
        <v>459.51468003333321</v>
      </c>
      <c r="U52" s="72">
        <f>[2]NOx!HU$3</f>
        <v>371.14326852222246</v>
      </c>
      <c r="V52" s="72">
        <f>[2]NOx!HV$3</f>
        <v>239.51075693666661</v>
      </c>
      <c r="W52" s="35">
        <f>[4]Sheet1!J10</f>
        <v>8.4644918709950764E-2</v>
      </c>
      <c r="Y52" s="85"/>
    </row>
    <row r="53" spans="1:26" ht="15" customHeight="1" x14ac:dyDescent="0.25">
      <c r="A53" s="148"/>
      <c r="B53" s="12">
        <f>'[3]HD+LD no names'!C17</f>
        <v>40716</v>
      </c>
      <c r="C53" s="19">
        <v>1432</v>
      </c>
      <c r="D53" s="19" t="str">
        <f>'[3]HD+LD no names'!D17</f>
        <v>D3.1</v>
      </c>
      <c r="E53" s="137">
        <f>'[3]HD+LD no names'!E17</f>
        <v>2006</v>
      </c>
      <c r="F53" s="137" t="str">
        <f>'[3]HD+LD no names'!F17</f>
        <v>HHDD, Class 8 Tractor</v>
      </c>
      <c r="G53" s="137">
        <f>'[3]HD+LD no names'!G17</f>
        <v>10.8</v>
      </c>
      <c r="H53" s="137" t="s">
        <v>4</v>
      </c>
      <c r="I53" s="138">
        <f>'[3]HD+LD no names'!H17</f>
        <v>94000</v>
      </c>
      <c r="J53" s="36" t="str">
        <f>'[3]HD+LD no names'!J17</f>
        <v>12% arom. ULSD</v>
      </c>
      <c r="K53" s="37" t="str">
        <f>'[3]HD+LD no names'!K17</f>
        <v>2xUDDS</v>
      </c>
      <c r="L53" s="38">
        <f>'[3]HD+LD no names'!L17</f>
        <v>3.4525037091988122</v>
      </c>
      <c r="M53" s="36" t="str">
        <f>'[3]HD+LD no names'!M17</f>
        <v>Y</v>
      </c>
      <c r="N53" s="38">
        <f>'[3]HD+LD no names'!N17</f>
        <v>5.016</v>
      </c>
      <c r="O53" s="28">
        <v>0</v>
      </c>
      <c r="P53" s="39">
        <f>'[3]HD+LD no names'!T17</f>
        <v>1.73</v>
      </c>
      <c r="Q53" s="56">
        <f>'[2]CARB1,2 and 3'!W100</f>
        <v>19579069.843265872</v>
      </c>
      <c r="R53" s="32">
        <v>224.2</v>
      </c>
      <c r="S53" s="30">
        <f>'[2]CARB1,2 and 3'!$AX$100</f>
        <v>39.566143880235394</v>
      </c>
      <c r="T53" s="87">
        <f>[2]NOx!HY$3</f>
        <v>1015.6442693555554</v>
      </c>
      <c r="U53" s="87">
        <f>[2]NOx!HZ$3</f>
        <v>476.95575064444449</v>
      </c>
      <c r="V53" s="87">
        <f>[2]NOx!IA$3</f>
        <v>300.89652127222212</v>
      </c>
      <c r="W53" s="31">
        <f>[4]Sheet1!J13</f>
        <v>0.33400593471810092</v>
      </c>
      <c r="Y53" s="85"/>
    </row>
    <row r="54" spans="1:26" x14ac:dyDescent="0.25">
      <c r="A54" s="148"/>
      <c r="B54" s="12">
        <f>'[3]HD+LD no names'!C18</f>
        <v>40717</v>
      </c>
      <c r="C54" s="19">
        <v>1433</v>
      </c>
      <c r="D54" s="19" t="str">
        <f>'[3]HD+LD no names'!D18</f>
        <v>D3.4</v>
      </c>
      <c r="E54" s="126"/>
      <c r="F54" s="126"/>
      <c r="G54" s="126"/>
      <c r="H54" s="126"/>
      <c r="I54" s="139"/>
      <c r="J54" s="28" t="str">
        <f>'[3]HD+LD no names'!J18</f>
        <v>12% arom. ULSD</v>
      </c>
      <c r="K54" s="29" t="str">
        <f>'[3]HD+LD no names'!K18</f>
        <v>2xUDDS</v>
      </c>
      <c r="L54" s="30">
        <f>'[3]HD+LD no names'!L18</f>
        <v>2.9998865441343314</v>
      </c>
      <c r="M54" s="28" t="str">
        <f>'[3]HD+LD no names'!M18</f>
        <v>N</v>
      </c>
      <c r="N54" s="30">
        <f>'[3]HD+LD no names'!N18</f>
        <v>5.0229999999999997</v>
      </c>
      <c r="O54" s="28">
        <v>0</v>
      </c>
      <c r="P54" s="31">
        <f>'[3]HD+LD no names'!T18</f>
        <v>1.2</v>
      </c>
      <c r="Q54" s="56">
        <f>'[2]CARB1,2 and 3'!W101</f>
        <v>9565603.4599263389</v>
      </c>
      <c r="R54" s="32">
        <f>[2]compilation!F62</f>
        <v>53.305102316163833</v>
      </c>
      <c r="S54" s="30">
        <f>[2]compilation!G62</f>
        <v>8.9761759247859061</v>
      </c>
      <c r="T54" s="87">
        <f>[2]NOx!ID$3</f>
        <v>853.2377481333333</v>
      </c>
      <c r="U54" s="87">
        <f>[2]NOx!IE$3</f>
        <v>466.4006757333334</v>
      </c>
      <c r="V54" s="87">
        <f>[2]NOx!IF$3</f>
        <v>235.04679584166672</v>
      </c>
      <c r="W54" s="31">
        <f>[4]Sheet1!J14</f>
        <v>0.29985250737463126</v>
      </c>
      <c r="Y54" s="85"/>
    </row>
    <row r="55" spans="1:26" x14ac:dyDescent="0.25">
      <c r="A55" s="148"/>
      <c r="B55" s="12">
        <f>'[3]HD+LD no names'!C19</f>
        <v>40718</v>
      </c>
      <c r="C55" s="19">
        <v>1436</v>
      </c>
      <c r="D55" s="19" t="str">
        <f>'[3]HD+LD no names'!D19</f>
        <v>D3.5</v>
      </c>
      <c r="E55" s="126"/>
      <c r="F55" s="126"/>
      <c r="G55" s="126"/>
      <c r="H55" s="126"/>
      <c r="I55" s="139"/>
      <c r="J55" s="28" t="str">
        <f>'[3]HD+LD no names'!J19</f>
        <v>12% arom. ULSD</v>
      </c>
      <c r="K55" s="29" t="str">
        <f>'[3]HD+LD no names'!K19</f>
        <v>3xcreep+idle</v>
      </c>
      <c r="L55" s="30">
        <f>'[3]HD+LD no names'!L19</f>
        <v>3.2633019390581719</v>
      </c>
      <c r="M55" s="28" t="str">
        <f>'[3]HD+LD no names'!M19</f>
        <v>N</v>
      </c>
      <c r="N55" s="30">
        <f>'[3]HD+LD no names'!N19</f>
        <v>0.85699999999999998</v>
      </c>
      <c r="O55" s="28">
        <v>0</v>
      </c>
      <c r="P55" s="31">
        <f>'[3]HD+LD no names'!T19</f>
        <v>0.93</v>
      </c>
      <c r="Q55" s="56">
        <f>'[2]CARB1,2 and 3'!W102</f>
        <v>13593111.509763679</v>
      </c>
      <c r="R55" s="32">
        <f>'[6]LDD vs HDD'!$K$21</f>
        <v>401.38500190908292</v>
      </c>
      <c r="S55" s="30">
        <f>'[2]CARB1,2 and 3'!$AX$102</f>
        <v>23.832219912335056</v>
      </c>
      <c r="T55" s="87">
        <f>[2]NOx!II$3</f>
        <v>530.55878619999976</v>
      </c>
      <c r="U55" s="87">
        <f>[2]NOx!IJ$3</f>
        <v>402.46389156666692</v>
      </c>
      <c r="V55" s="87">
        <f>[2]NOx!IK$3</f>
        <v>47.775905666666688</v>
      </c>
      <c r="W55" s="31">
        <f>[4]Sheet1!J15</f>
        <v>0.31013684210526316</v>
      </c>
      <c r="Y55" s="85"/>
    </row>
    <row r="56" spans="1:26" x14ac:dyDescent="0.25">
      <c r="A56" s="148"/>
      <c r="B56" s="12">
        <f>'[3]HD+LD no names'!C20</f>
        <v>40722</v>
      </c>
      <c r="C56" s="19">
        <v>1438</v>
      </c>
      <c r="D56" s="19" t="str">
        <f>'[3]HD+LD no names'!D20</f>
        <v>D3.9</v>
      </c>
      <c r="E56" s="126"/>
      <c r="F56" s="126"/>
      <c r="G56" s="126"/>
      <c r="H56" s="126"/>
      <c r="I56" s="139"/>
      <c r="J56" s="28" t="str">
        <f>'[3]HD+LD no names'!J20</f>
        <v>28% arom. ULSD</v>
      </c>
      <c r="K56" s="29" t="str">
        <f>'[3]HD+LD no names'!K20</f>
        <v>2xUDDS</v>
      </c>
      <c r="L56" s="30">
        <f>'[3]HD+LD no names'!L20</f>
        <v>2.9051948051948053</v>
      </c>
      <c r="M56" s="28" t="str">
        <f>'[3]HD+LD no names'!M20</f>
        <v>N</v>
      </c>
      <c r="N56" s="30">
        <f>'[3]HD+LD no names'!N20</f>
        <v>4.95</v>
      </c>
      <c r="O56" s="28">
        <v>0</v>
      </c>
      <c r="P56" s="31">
        <f>'[3]HD+LD no names'!T20</f>
        <v>1.33</v>
      </c>
      <c r="Q56" s="56">
        <f>'[2]CARB1,2 and 3'!W103</f>
        <v>12062551.90297736</v>
      </c>
      <c r="R56" s="32">
        <f>[2]compilation!F60</f>
        <v>65.093077065152002</v>
      </c>
      <c r="S56" s="30">
        <f>[2]compilation!G60</f>
        <v>32.506108817092226</v>
      </c>
      <c r="T56" s="87">
        <f>[2]NOx!IN$3</f>
        <v>1052.2318250666669</v>
      </c>
      <c r="U56" s="87">
        <f>[2]NOx!IO$3</f>
        <v>440.36819493333292</v>
      </c>
      <c r="V56" s="87">
        <f>[2]NOx!IP$3</f>
        <v>271.86746667777777</v>
      </c>
      <c r="W56" s="31">
        <f>[4]Sheet1!J17</f>
        <v>0.36779220779220778</v>
      </c>
      <c r="Y56" s="85"/>
    </row>
    <row r="57" spans="1:26" x14ac:dyDescent="0.25">
      <c r="A57" s="148"/>
      <c r="B57" s="12">
        <f>'[3]HD+LD no names'!C21</f>
        <v>40723</v>
      </c>
      <c r="C57" s="19">
        <v>1441</v>
      </c>
      <c r="D57" s="19" t="str">
        <f>'[3]HD+LD no names'!D21</f>
        <v>D3.10</v>
      </c>
      <c r="E57" s="126"/>
      <c r="F57" s="126"/>
      <c r="G57" s="126"/>
      <c r="H57" s="126"/>
      <c r="I57" s="139"/>
      <c r="J57" s="28" t="str">
        <f>'[3]HD+LD no names'!J21</f>
        <v>28% arom. ULSD</v>
      </c>
      <c r="K57" s="29" t="str">
        <f>'[3]HD+LD no names'!K21</f>
        <v>2xUDDS</v>
      </c>
      <c r="L57" s="30">
        <f>'[3]HD+LD no names'!L21</f>
        <v>3.0126358317079962</v>
      </c>
      <c r="M57" s="28" t="str">
        <f>'[3]HD+LD no names'!M21</f>
        <v>N</v>
      </c>
      <c r="N57" s="30">
        <f>'[3]HD+LD no names'!N21</f>
        <v>4.9530000000000003</v>
      </c>
      <c r="O57" s="28">
        <v>0</v>
      </c>
      <c r="P57" s="31">
        <f>'[3]HD+LD no names'!T21</f>
        <v>1.73</v>
      </c>
      <c r="Q57" s="56">
        <f>'[2]CARB1,2 and 3'!W104</f>
        <v>22951073.620987315</v>
      </c>
      <c r="R57" s="32">
        <f>[2]compilation!F61</f>
        <v>103.58590933839959</v>
      </c>
      <c r="S57" s="30">
        <f>[2]compilation!G61</f>
        <v>13.765376144373233</v>
      </c>
      <c r="T57" s="87">
        <f>[2]NOx!IS$3</f>
        <v>1164.8922769999995</v>
      </c>
      <c r="U57" s="87">
        <f>[2]NOx!IT$3</f>
        <v>272.2144880000003</v>
      </c>
      <c r="V57" s="87">
        <f>[2]NOx!IU$3</f>
        <v>274.94456628500006</v>
      </c>
      <c r="W57" s="31">
        <f>[4]Sheet1!J18</f>
        <v>0.38337628865979384</v>
      </c>
      <c r="Y57" s="85"/>
    </row>
    <row r="58" spans="1:26" x14ac:dyDescent="0.25">
      <c r="A58" s="148"/>
      <c r="B58" s="12">
        <f>'[3]HD+LD no names'!C22</f>
        <v>40724</v>
      </c>
      <c r="C58" s="19">
        <v>1442</v>
      </c>
      <c r="D58" s="19" t="str">
        <f>'[3]HD+LD no names'!D22</f>
        <v>D3.13</v>
      </c>
      <c r="E58" s="126"/>
      <c r="F58" s="126"/>
      <c r="G58" s="126"/>
      <c r="H58" s="126"/>
      <c r="I58" s="139"/>
      <c r="J58" s="28" t="str">
        <f>'[3]HD+LD no names'!J22</f>
        <v>9% arom. ULSD</v>
      </c>
      <c r="K58" s="29" t="str">
        <f>'[3]HD+LD no names'!K22</f>
        <v>2xUDDS</v>
      </c>
      <c r="L58" s="30">
        <f>'[3]HD+LD no names'!L22</f>
        <v>3.1493257359924027</v>
      </c>
      <c r="M58" s="28" t="str">
        <f>'[3]HD+LD no names'!M22</f>
        <v>N</v>
      </c>
      <c r="N58" s="30">
        <f>'[3]HD+LD no names'!N22</f>
        <v>5.1369999999999996</v>
      </c>
      <c r="O58" s="28">
        <v>0</v>
      </c>
      <c r="P58" s="31">
        <f>'[3]HD+LD no names'!T22</f>
        <v>1.47</v>
      </c>
      <c r="Q58" s="56">
        <f>'[2]CARB1,2 and 3'!W105</f>
        <v>14548618.952620763</v>
      </c>
      <c r="R58" s="32">
        <f>[2]compilation!F63</f>
        <v>129.05702885818459</v>
      </c>
      <c r="S58" s="30">
        <f>[2]compilation!G63</f>
        <v>10.425567716378183</v>
      </c>
      <c r="T58" s="87">
        <f>[2]NOx!IX$3</f>
        <v>915.90388406666625</v>
      </c>
      <c r="U58" s="87">
        <f>[2]NOx!IY$3</f>
        <v>477.49051896666697</v>
      </c>
      <c r="V58" s="87">
        <f>[2]NOx!IZ$3</f>
        <v>255.84373869500001</v>
      </c>
      <c r="W58" s="31">
        <f>[4]Sheet1!J19</f>
        <v>0.31398860398860406</v>
      </c>
      <c r="Y58" s="85"/>
    </row>
    <row r="59" spans="1:26" ht="13.8" thickBot="1" x14ac:dyDescent="0.3">
      <c r="A59" s="149"/>
      <c r="B59" s="45">
        <f>'[3]HD+LD no names'!C23</f>
        <v>40725</v>
      </c>
      <c r="C59" s="46">
        <v>1445</v>
      </c>
      <c r="D59" s="46" t="str">
        <f>'[3]HD+LD no names'!D23</f>
        <v>D3.14</v>
      </c>
      <c r="E59" s="127"/>
      <c r="F59" s="127"/>
      <c r="G59" s="127"/>
      <c r="H59" s="127"/>
      <c r="I59" s="140"/>
      <c r="J59" s="41" t="str">
        <f>'[3]HD+LD no names'!J23</f>
        <v>9% arom. ULSD</v>
      </c>
      <c r="K59" s="42" t="str">
        <f>'[3]HD+LD no names'!K23</f>
        <v>2xUDDS</v>
      </c>
      <c r="L59" s="43">
        <f>'[3]HD+LD no names'!L23</f>
        <v>2.9885057471264371</v>
      </c>
      <c r="M59" s="41" t="str">
        <f>'[3]HD+LD no names'!M23</f>
        <v>N</v>
      </c>
      <c r="N59" s="43">
        <f>'[3]HD+LD no names'!N23</f>
        <v>5.1310000000000002</v>
      </c>
      <c r="O59" s="41">
        <v>0</v>
      </c>
      <c r="P59" s="44">
        <f>'[3]HD+LD no names'!T23</f>
        <v>1.33</v>
      </c>
      <c r="Q59" s="57">
        <f>'[2]CARB1,2 and 3'!W106</f>
        <v>6715214.4120430974</v>
      </c>
      <c r="R59" s="43">
        <f>[2]compilation!F64</f>
        <v>97.59640691368503</v>
      </c>
      <c r="S59" s="43">
        <f>[2]compilation!G64</f>
        <v>43.842512317563575</v>
      </c>
      <c r="T59" s="83">
        <f>[2]NOx!JC$3</f>
        <v>918.28936704444459</v>
      </c>
      <c r="U59" s="83">
        <f>[2]NOx!JD$3</f>
        <v>440.78145136666672</v>
      </c>
      <c r="V59" s="83">
        <f>[2]NOx!JE$3</f>
        <v>261.10738924666668</v>
      </c>
      <c r="W59" s="44">
        <f>[4]Sheet1!J20</f>
        <v>0.31344827586206897</v>
      </c>
      <c r="Y59" s="85"/>
    </row>
    <row r="60" spans="1:26" ht="13.8" thickTop="1" x14ac:dyDescent="0.25">
      <c r="A60" s="122" t="str">
        <f>'[3]HD+LD no names'!B25</f>
        <v>MDDV</v>
      </c>
      <c r="B60" s="12">
        <f>'[3]HD+LD no names'!C25</f>
        <v>40340</v>
      </c>
      <c r="C60" s="19">
        <v>1027980</v>
      </c>
      <c r="D60" s="19" t="str">
        <f>'[3]HD+LD no names'!D25</f>
        <v>D4.1</v>
      </c>
      <c r="E60" s="113">
        <f>'[3]HD+LD no names'!E25</f>
        <v>2005</v>
      </c>
      <c r="F60" s="113" t="str">
        <f>'[3]HD+LD no names'!F25</f>
        <v>MDV</v>
      </c>
      <c r="G60" s="114">
        <f>'[3]HD+LD no names'!G25</f>
        <v>6.6</v>
      </c>
      <c r="H60" s="115" t="s">
        <v>3</v>
      </c>
      <c r="I60" s="115">
        <f>'[3]HD+LD no names'!H25</f>
        <v>65934</v>
      </c>
      <c r="J60" s="20" t="s">
        <v>13</v>
      </c>
      <c r="K60" s="7" t="str">
        <f>'[3]HD+LD no names'!K25</f>
        <v>Cold UC</v>
      </c>
      <c r="L60" s="10">
        <f>'[3]HD+LD no names'!L25</f>
        <v>4.0954703944549165</v>
      </c>
      <c r="M60" s="9" t="str">
        <f>'[3]HD+LD no names'!M25</f>
        <v>N</v>
      </c>
      <c r="N60" s="10">
        <f>'[3]HD+LD no names'!N25</f>
        <v>11.862567877892243</v>
      </c>
      <c r="O60" s="28">
        <v>0</v>
      </c>
      <c r="P60" s="40">
        <f>'[3]HD+LD no names'!T25</f>
        <v>1.3</v>
      </c>
      <c r="Q60" s="56" t="s">
        <v>10</v>
      </c>
      <c r="R60" s="32">
        <f>[2]compilation!F49</f>
        <v>66.635499555717089</v>
      </c>
      <c r="S60" s="30">
        <f>[2]compilation!G49</f>
        <v>22.711303081063114</v>
      </c>
      <c r="T60" s="87">
        <f>[2]NOx!JH$3</f>
        <v>808.44194964444466</v>
      </c>
      <c r="U60" s="87">
        <f>[2]NOx!JI$3</f>
        <v>127.2114485111108</v>
      </c>
      <c r="V60" s="87">
        <f>[2]NOx!JJ$3</f>
        <v>181.21524664444439</v>
      </c>
      <c r="W60" s="31">
        <f>[7]Sheet1!S18</f>
        <v>0.15451569051036726</v>
      </c>
      <c r="Y60" s="54"/>
      <c r="Z60" s="84"/>
    </row>
    <row r="61" spans="1:26" x14ac:dyDescent="0.25">
      <c r="A61" s="123"/>
      <c r="B61" s="12">
        <f>'[3]HD+LD no names'!C26</f>
        <v>40343</v>
      </c>
      <c r="C61" s="19">
        <v>1028019</v>
      </c>
      <c r="D61" s="19" t="str">
        <f>'[3]HD+LD no names'!D26</f>
        <v>D4.2</v>
      </c>
      <c r="E61" s="113"/>
      <c r="F61" s="113"/>
      <c r="G61" s="114"/>
      <c r="H61" s="115"/>
      <c r="I61" s="115"/>
      <c r="J61" s="20" t="s">
        <v>13</v>
      </c>
      <c r="K61" s="7" t="str">
        <f>'[3]HD+LD no names'!K26</f>
        <v>Cold UC</v>
      </c>
      <c r="L61" s="10">
        <f>'[3]HD+LD no names'!L26</f>
        <v>1.1590476323884114</v>
      </c>
      <c r="M61" s="9" t="str">
        <f>'[3]HD+LD no names'!M26</f>
        <v>N</v>
      </c>
      <c r="N61" s="10">
        <f>'[3]HD+LD no names'!N26</f>
        <v>11.656295959163455</v>
      </c>
      <c r="O61" s="28">
        <v>0</v>
      </c>
      <c r="P61" s="9">
        <f>'[3]HD+LD no names'!T26</f>
        <v>0.5</v>
      </c>
      <c r="Q61" s="56" t="s">
        <v>10</v>
      </c>
      <c r="R61" s="32">
        <f>[2]compilation!F50</f>
        <v>85.302900615844706</v>
      </c>
      <c r="S61" s="30">
        <f>[2]compilation!G50</f>
        <v>62.76489532542297</v>
      </c>
      <c r="T61" s="87" t="s">
        <v>23</v>
      </c>
      <c r="U61" s="87" t="s">
        <v>24</v>
      </c>
      <c r="V61" s="87">
        <f>[2]NOx!JO$3</f>
        <v>228.75480306666657</v>
      </c>
      <c r="W61" s="31">
        <f>[7]Sheet1!S19</f>
        <v>0.23857144858261686</v>
      </c>
      <c r="Y61" s="54"/>
      <c r="Z61" s="84"/>
    </row>
    <row r="62" spans="1:26" x14ac:dyDescent="0.25">
      <c r="A62" s="123"/>
      <c r="B62" s="12">
        <f>'[3]HD+LD no names'!C27</f>
        <v>40347</v>
      </c>
      <c r="C62" s="19">
        <v>1028080</v>
      </c>
      <c r="D62" s="19" t="str">
        <f>'[3]HD+LD no names'!D27</f>
        <v>D5.3</v>
      </c>
      <c r="E62" s="126">
        <f>'[3]HD+LD no names'!E27</f>
        <v>2001</v>
      </c>
      <c r="F62" s="126" t="str">
        <f>'[3]HD+LD no names'!F27</f>
        <v>MDV</v>
      </c>
      <c r="G62" s="126">
        <f>'[3]HD+LD no names'!G27</f>
        <v>5.9</v>
      </c>
      <c r="H62" s="115" t="s">
        <v>4</v>
      </c>
      <c r="I62" s="115">
        <f>'[3]HD+LD no names'!H27</f>
        <v>158850</v>
      </c>
      <c r="J62" s="20" t="s">
        <v>13</v>
      </c>
      <c r="K62" s="7" t="str">
        <f>'[3]HD+LD no names'!K27</f>
        <v>Cold UC</v>
      </c>
      <c r="L62" s="10">
        <f>'[3]HD+LD no names'!L27</f>
        <v>3.1951667545658702</v>
      </c>
      <c r="M62" s="9" t="str">
        <f>'[3]HD+LD no names'!M27</f>
        <v>N</v>
      </c>
      <c r="N62" s="10">
        <f>'[3]HD+LD no names'!N27</f>
        <v>14.444315789606225</v>
      </c>
      <c r="O62" s="28">
        <v>0</v>
      </c>
      <c r="P62" s="40">
        <f>'[3]HD+LD no names'!T27</f>
        <v>2.2000000000000002</v>
      </c>
      <c r="Q62" s="56" t="s">
        <v>10</v>
      </c>
      <c r="R62" s="32">
        <f>[2]compilation!F46</f>
        <v>165.67192531369744</v>
      </c>
      <c r="S62" s="30">
        <f>[2]compilation!G46</f>
        <v>33.60071526294535</v>
      </c>
      <c r="T62" s="87" t="s">
        <v>23</v>
      </c>
      <c r="U62" s="87" t="s">
        <v>24</v>
      </c>
      <c r="V62" s="87">
        <f>[2]NOx!JT$3</f>
        <v>147.0808059555556</v>
      </c>
      <c r="W62" s="31">
        <f>[7]Sheet1!S21</f>
        <v>6.0089772233707504E-2</v>
      </c>
      <c r="Y62" s="54"/>
      <c r="Z62" s="84"/>
    </row>
    <row r="63" spans="1:26" ht="15.75" customHeight="1" x14ac:dyDescent="0.25">
      <c r="A63" s="123"/>
      <c r="B63" s="12">
        <f>'[3]HD+LD no names'!C28</f>
        <v>40346</v>
      </c>
      <c r="C63" s="19">
        <v>1028079</v>
      </c>
      <c r="D63" s="19" t="str">
        <f>'[3]HD+LD no names'!D28</f>
        <v>D5.2</v>
      </c>
      <c r="E63" s="126"/>
      <c r="F63" s="126"/>
      <c r="G63" s="126"/>
      <c r="H63" s="115"/>
      <c r="I63" s="115"/>
      <c r="J63" s="20" t="str">
        <f>'[3]HD+LD no names'!J28</f>
        <v>B100</v>
      </c>
      <c r="K63" s="7" t="str">
        <f>'[3]HD+LD no names'!K28</f>
        <v>Cold UC</v>
      </c>
      <c r="L63" s="10">
        <f>'[3]HD+LD no names'!L28</f>
        <v>3.7801099874434181</v>
      </c>
      <c r="M63" s="9" t="str">
        <f>'[3]HD+LD no names'!M28</f>
        <v>N</v>
      </c>
      <c r="N63" s="10">
        <f>'[3]HD+LD no names'!N28</f>
        <v>12.965770424344253</v>
      </c>
      <c r="O63" s="28">
        <v>0</v>
      </c>
      <c r="P63" s="9">
        <f>'[3]HD+LD no names'!T28</f>
        <v>3</v>
      </c>
      <c r="Q63" s="56" t="s">
        <v>10</v>
      </c>
      <c r="R63" s="32">
        <f>[2]compilation!F47</f>
        <v>142.93903384240474</v>
      </c>
      <c r="S63" s="30">
        <f>[2]compilation!G47</f>
        <v>30.978837138240685</v>
      </c>
      <c r="T63" s="87" t="s">
        <v>23</v>
      </c>
      <c r="U63" s="87" t="s">
        <v>24</v>
      </c>
      <c r="V63" s="87">
        <f>[2]NOx!JY$3</f>
        <v>180.7584659111111</v>
      </c>
      <c r="W63" s="31">
        <f>[7]Sheet1!S22</f>
        <v>7.2263969864202943E-2</v>
      </c>
      <c r="Z63" s="84"/>
    </row>
    <row r="64" spans="1:26" ht="13.8" thickBot="1" x14ac:dyDescent="0.3">
      <c r="A64" s="142"/>
      <c r="B64" s="45">
        <f>'[3]HD+LD no names'!C29</f>
        <v>40345</v>
      </c>
      <c r="C64" s="46">
        <v>1028078</v>
      </c>
      <c r="D64" s="46" t="str">
        <f>'[3]HD+LD no names'!D29</f>
        <v>D5.1</v>
      </c>
      <c r="E64" s="127"/>
      <c r="F64" s="127"/>
      <c r="G64" s="127"/>
      <c r="H64" s="128"/>
      <c r="I64" s="128"/>
      <c r="J64" s="47" t="str">
        <f>'[3]HD+LD no names'!J29</f>
        <v>B100</v>
      </c>
      <c r="K64" s="48" t="str">
        <f>'[3]HD+LD no names'!K29</f>
        <v>Cold UC</v>
      </c>
      <c r="L64" s="49">
        <f>'[3]HD+LD no names'!L29</f>
        <v>0.67829990097117721</v>
      </c>
      <c r="M64" s="50" t="str">
        <f>'[3]HD+LD no names'!M29</f>
        <v>N</v>
      </c>
      <c r="N64" s="49">
        <f>'[3]HD+LD no names'!N29</f>
        <v>13.718735834716913</v>
      </c>
      <c r="O64" s="41">
        <v>0</v>
      </c>
      <c r="P64" s="50">
        <f>'[3]HD+LD no names'!T29</f>
        <v>0.5</v>
      </c>
      <c r="Q64" s="57" t="s">
        <v>10</v>
      </c>
      <c r="R64" s="43">
        <f>[2]compilation!F48</f>
        <v>56.797988228156747</v>
      </c>
      <c r="S64" s="43">
        <f>[2]compilation!G48</f>
        <v>39.896960445437749</v>
      </c>
      <c r="T64" s="83" t="s">
        <v>23</v>
      </c>
      <c r="U64" s="83" t="s">
        <v>24</v>
      </c>
      <c r="V64" s="83">
        <f>[2]NOx!KD$3</f>
        <v>165.8690352444446</v>
      </c>
      <c r="W64" s="44">
        <f>[7]Sheet1!S23</f>
        <v>0.10985018458832752</v>
      </c>
      <c r="Z64" s="84"/>
    </row>
    <row r="65" spans="1:23" ht="15.75" customHeight="1" thickTop="1" x14ac:dyDescent="0.25">
      <c r="A65" s="122" t="s">
        <v>8</v>
      </c>
      <c r="B65" s="61">
        <f>'[8]primary data'!C8</f>
        <v>40941</v>
      </c>
      <c r="C65" s="59">
        <v>205847</v>
      </c>
      <c r="D65" s="59" t="str">
        <f>'[8]primary data'!D8</f>
        <v>SORE2S-1.1</v>
      </c>
      <c r="E65" s="59"/>
      <c r="F65" s="59"/>
      <c r="G65" s="59"/>
      <c r="H65" s="59"/>
      <c r="I65" s="59"/>
      <c r="J65" s="119" t="s">
        <v>5</v>
      </c>
      <c r="K65" s="60" t="s">
        <v>14</v>
      </c>
      <c r="L65" s="59">
        <f>'[8]chamber data'!G6</f>
        <v>11.66</v>
      </c>
      <c r="M65" s="59" t="str">
        <f>'[8]chamber data'!H6</f>
        <v>no</v>
      </c>
      <c r="N65" s="59"/>
      <c r="O65" s="59">
        <f>'[8]chamber data'!P6</f>
        <v>5.7000000000000002E-2</v>
      </c>
      <c r="P65" s="59">
        <f>'[8]chamber data'!O6</f>
        <v>0</v>
      </c>
      <c r="Q65" s="109">
        <v>16000000</v>
      </c>
      <c r="R65" s="65">
        <v>915</v>
      </c>
      <c r="S65" s="65">
        <v>735</v>
      </c>
      <c r="T65" s="101">
        <f>[9]NO!$B$111</f>
        <v>235.35898706666669</v>
      </c>
      <c r="U65" s="101">
        <f>[9]NOx!$B$111-[9]NO!$B$111</f>
        <v>380.36604179999995</v>
      </c>
      <c r="V65" s="101" t="s">
        <v>22</v>
      </c>
      <c r="W65" s="92">
        <v>2.11</v>
      </c>
    </row>
    <row r="66" spans="1:23" x14ac:dyDescent="0.25">
      <c r="A66" s="123"/>
      <c r="B66" s="61">
        <f>'[8]primary data'!C9</f>
        <v>40942</v>
      </c>
      <c r="C66" s="62">
        <v>205848</v>
      </c>
      <c r="D66" s="59" t="str">
        <f>'[8]primary data'!D9</f>
        <v>SORE2S-1.2</v>
      </c>
      <c r="E66" s="59"/>
      <c r="F66" s="59"/>
      <c r="G66" s="59"/>
      <c r="H66" s="59"/>
      <c r="I66" s="59"/>
      <c r="J66" s="120"/>
      <c r="K66" s="60" t="s">
        <v>14</v>
      </c>
      <c r="L66" s="59">
        <f>'[8]chamber data'!G7</f>
        <v>2.94</v>
      </c>
      <c r="M66" s="59" t="str">
        <f>'[8]chamber data'!H7</f>
        <v>no</v>
      </c>
      <c r="N66" s="59"/>
      <c r="O66" s="59">
        <f>'[8]chamber data'!P7</f>
        <v>5.7000000000000002E-2</v>
      </c>
      <c r="P66" s="59">
        <f>'[8]chamber data'!O7</f>
        <v>0</v>
      </c>
      <c r="Q66" s="109">
        <v>9100000</v>
      </c>
      <c r="R66" s="65">
        <v>255</v>
      </c>
      <c r="S66" s="65">
        <v>265</v>
      </c>
      <c r="T66" s="101">
        <f>[10]NO!$B$69</f>
        <v>636.22370966666665</v>
      </c>
      <c r="U66" s="101">
        <f>[10]NOx!$B$69-[10]NO!$B$69</f>
        <v>281.28747633333342</v>
      </c>
      <c r="V66" s="101" t="s">
        <v>22</v>
      </c>
      <c r="W66" s="92">
        <v>2.2200000000000002</v>
      </c>
    </row>
    <row r="67" spans="1:23" x14ac:dyDescent="0.25">
      <c r="A67" s="123"/>
      <c r="B67" s="61">
        <f>'[8]primary data'!C10</f>
        <v>40949</v>
      </c>
      <c r="C67" s="63">
        <v>1032438</v>
      </c>
      <c r="D67" s="59" t="str">
        <f>'[8]primary data'!D10</f>
        <v>SORE2S-2.1</v>
      </c>
      <c r="E67" s="64"/>
      <c r="F67" s="65"/>
      <c r="G67" s="64"/>
      <c r="H67" s="64"/>
      <c r="I67" s="64"/>
      <c r="J67" s="120"/>
      <c r="K67" s="26" t="s">
        <v>17</v>
      </c>
      <c r="L67" s="64"/>
      <c r="M67" s="64"/>
      <c r="N67" s="64"/>
      <c r="O67" s="64"/>
      <c r="P67" s="64"/>
      <c r="Q67" s="110"/>
      <c r="R67" s="64"/>
      <c r="S67" s="64"/>
      <c r="T67" s="102"/>
      <c r="U67" s="102"/>
      <c r="V67" s="102"/>
      <c r="W67" s="93"/>
    </row>
    <row r="68" spans="1:23" ht="13.8" thickBot="1" x14ac:dyDescent="0.3">
      <c r="A68" s="123"/>
      <c r="B68" s="66">
        <f>'[8]primary data'!C11</f>
        <v>40949</v>
      </c>
      <c r="C68" s="67">
        <v>1032439</v>
      </c>
      <c r="D68" s="68" t="str">
        <f>'[8]primary data'!D11</f>
        <v>SORE2S-2.2</v>
      </c>
      <c r="E68" s="69"/>
      <c r="F68" s="70"/>
      <c r="G68" s="69"/>
      <c r="H68" s="69"/>
      <c r="I68" s="69"/>
      <c r="J68" s="120"/>
      <c r="K68" s="71" t="s">
        <v>17</v>
      </c>
      <c r="L68" s="69"/>
      <c r="M68" s="69"/>
      <c r="N68" s="69"/>
      <c r="O68" s="69"/>
      <c r="P68" s="69"/>
      <c r="Q68" s="111"/>
      <c r="R68" s="69"/>
      <c r="S68" s="69"/>
      <c r="T68" s="103"/>
      <c r="U68" s="103"/>
      <c r="V68" s="103"/>
      <c r="W68" s="94"/>
    </row>
    <row r="69" spans="1:23" ht="15" customHeight="1" x14ac:dyDescent="0.25">
      <c r="A69" s="124" t="str">
        <f>'[8]primary data'!B12</f>
        <v>4-stroke</v>
      </c>
      <c r="B69" s="61">
        <f>'[8]primary data'!C12</f>
        <v>40948</v>
      </c>
      <c r="C69" s="62">
        <v>1032430</v>
      </c>
      <c r="D69" s="59" t="str">
        <f>'[8]primary data'!D12</f>
        <v>SORE4S-1.1</v>
      </c>
      <c r="E69" s="64"/>
      <c r="F69" s="65"/>
      <c r="G69" s="64"/>
      <c r="H69" s="64"/>
      <c r="I69" s="64"/>
      <c r="J69" s="120"/>
      <c r="K69" s="26" t="s">
        <v>16</v>
      </c>
      <c r="L69" s="64"/>
      <c r="M69" s="64"/>
      <c r="N69" s="64"/>
      <c r="O69" s="64"/>
      <c r="P69" s="64"/>
      <c r="Q69" s="110"/>
      <c r="R69" s="64"/>
      <c r="S69" s="64"/>
      <c r="T69" s="102"/>
      <c r="U69" s="102"/>
      <c r="V69" s="102"/>
      <c r="W69" s="93"/>
    </row>
    <row r="70" spans="1:23" x14ac:dyDescent="0.25">
      <c r="A70" s="123"/>
      <c r="B70" s="61">
        <f>'[8]primary data'!C13</f>
        <v>40948</v>
      </c>
      <c r="C70" s="62">
        <v>1032431</v>
      </c>
      <c r="D70" s="59" t="str">
        <f>'[8]primary data'!D13</f>
        <v>SORE4S-1.2</v>
      </c>
      <c r="E70" s="64"/>
      <c r="F70" s="65"/>
      <c r="G70" s="64"/>
      <c r="H70" s="64"/>
      <c r="I70" s="64"/>
      <c r="J70" s="120"/>
      <c r="K70" s="26" t="s">
        <v>16</v>
      </c>
      <c r="L70" s="64"/>
      <c r="M70" s="64"/>
      <c r="N70" s="64"/>
      <c r="O70" s="64"/>
      <c r="P70" s="64"/>
      <c r="Q70" s="110"/>
      <c r="R70" s="64"/>
      <c r="S70" s="64"/>
      <c r="T70" s="102"/>
      <c r="U70" s="102"/>
      <c r="V70" s="102"/>
      <c r="W70" s="93"/>
    </row>
    <row r="71" spans="1:23" x14ac:dyDescent="0.25">
      <c r="A71" s="123"/>
      <c r="B71" s="61">
        <f>'[8]primary data'!C14</f>
        <v>40952</v>
      </c>
      <c r="C71" s="62">
        <v>1032463</v>
      </c>
      <c r="D71" s="59" t="str">
        <f>'[8]primary data'!D14</f>
        <v>SORE4S-2.1</v>
      </c>
      <c r="E71" s="64"/>
      <c r="F71" s="65"/>
      <c r="G71" s="64"/>
      <c r="H71" s="64"/>
      <c r="I71" s="64"/>
      <c r="J71" s="120"/>
      <c r="K71" s="60" t="s">
        <v>17</v>
      </c>
      <c r="L71" s="64"/>
      <c r="M71" s="64"/>
      <c r="N71" s="64"/>
      <c r="O71" s="64"/>
      <c r="P71" s="64"/>
      <c r="Q71" s="110"/>
      <c r="R71" s="64"/>
      <c r="S71" s="64"/>
      <c r="T71" s="102"/>
      <c r="U71" s="102"/>
      <c r="V71" s="102"/>
      <c r="W71" s="93"/>
    </row>
    <row r="72" spans="1:23" x14ac:dyDescent="0.25">
      <c r="A72" s="123"/>
      <c r="B72" s="61">
        <f>'[8]primary data'!C15</f>
        <v>40952</v>
      </c>
      <c r="C72" s="62">
        <v>1032464</v>
      </c>
      <c r="D72" s="59" t="str">
        <f>'[8]primary data'!D15</f>
        <v>SORE4S-2.2</v>
      </c>
      <c r="E72" s="64"/>
      <c r="F72" s="65"/>
      <c r="G72" s="64"/>
      <c r="H72" s="64"/>
      <c r="I72" s="64"/>
      <c r="J72" s="120"/>
      <c r="K72" s="60" t="s">
        <v>17</v>
      </c>
      <c r="L72" s="64"/>
      <c r="M72" s="64"/>
      <c r="N72" s="64"/>
      <c r="O72" s="64"/>
      <c r="P72" s="64"/>
      <c r="Q72" s="110"/>
      <c r="R72" s="64"/>
      <c r="S72" s="64"/>
      <c r="T72" s="102"/>
      <c r="U72" s="102"/>
      <c r="V72" s="102"/>
      <c r="W72" s="93"/>
    </row>
    <row r="73" spans="1:23" ht="15" customHeight="1" x14ac:dyDescent="0.25">
      <c r="A73" s="123"/>
      <c r="B73" s="61">
        <f>'[8]primary data'!C16</f>
        <v>40954</v>
      </c>
      <c r="C73" s="62">
        <v>1032469</v>
      </c>
      <c r="D73" s="59" t="str">
        <f>'[8]primary data'!D16</f>
        <v>SORE4S-3.1</v>
      </c>
      <c r="E73" s="73"/>
      <c r="F73" s="59"/>
      <c r="G73" s="73"/>
      <c r="H73" s="73"/>
      <c r="I73" s="73"/>
      <c r="J73" s="120"/>
      <c r="K73" s="60" t="s">
        <v>16</v>
      </c>
      <c r="L73" s="73"/>
      <c r="M73" s="73"/>
      <c r="N73" s="73"/>
      <c r="O73" s="73"/>
      <c r="P73" s="93"/>
      <c r="Q73" s="110"/>
      <c r="R73" s="64"/>
      <c r="S73" s="64"/>
      <c r="T73" s="102"/>
      <c r="U73" s="102"/>
      <c r="V73" s="102"/>
      <c r="W73" s="93"/>
    </row>
    <row r="74" spans="1:23" ht="13.8" thickBot="1" x14ac:dyDescent="0.3">
      <c r="A74" s="125"/>
      <c r="B74" s="74">
        <f>'[8]primary data'!C17</f>
        <v>40955</v>
      </c>
      <c r="C74" s="67">
        <v>205857</v>
      </c>
      <c r="D74" s="68" t="str">
        <f>'[8]primary data'!D17</f>
        <v>SORE4S-4.1</v>
      </c>
      <c r="E74" s="75"/>
      <c r="F74" s="68"/>
      <c r="G74" s="75"/>
      <c r="H74" s="75"/>
      <c r="I74" s="75"/>
      <c r="J74" s="121"/>
      <c r="K74" s="76" t="s">
        <v>14</v>
      </c>
      <c r="L74" s="75">
        <f>'[8]chamber data'!G8</f>
        <v>2.95</v>
      </c>
      <c r="M74" s="75" t="str">
        <f>'[8]chamber data'!H8</f>
        <v>no</v>
      </c>
      <c r="N74" s="75"/>
      <c r="O74" s="75">
        <f>'[8]chamber data'!P8</f>
        <v>5.7000000000000002E-2</v>
      </c>
      <c r="P74" s="75">
        <f>'[8]chamber data'!O8</f>
        <v>0.13</v>
      </c>
      <c r="Q74" s="111">
        <v>17000000</v>
      </c>
      <c r="R74" s="69" t="s">
        <v>0</v>
      </c>
      <c r="S74" s="69" t="s">
        <v>0</v>
      </c>
      <c r="T74" s="103">
        <f>[11]NO!$B$67</f>
        <v>107.92606956000085</v>
      </c>
      <c r="U74" s="103">
        <f>[11]NOx!$B$67-T74</f>
        <v>123.59793723999923</v>
      </c>
      <c r="V74" s="103" t="s">
        <v>22</v>
      </c>
      <c r="W74" s="94">
        <v>0.95</v>
      </c>
    </row>
    <row r="75" spans="1:23" ht="15" customHeight="1" x14ac:dyDescent="0.25">
      <c r="A75" s="123" t="s">
        <v>9</v>
      </c>
      <c r="B75" s="61">
        <f>'[8]primary data'!C18</f>
        <v>40947</v>
      </c>
      <c r="C75" s="63">
        <v>1032421</v>
      </c>
      <c r="D75" s="59" t="str">
        <f>'[8]primary data'!D18</f>
        <v>TRU4S-1.1</v>
      </c>
      <c r="E75" s="64"/>
      <c r="F75" s="65"/>
      <c r="G75" s="64"/>
      <c r="H75" s="64"/>
      <c r="I75" s="64"/>
      <c r="J75" s="117" t="s">
        <v>13</v>
      </c>
      <c r="K75" s="60" t="s">
        <v>15</v>
      </c>
      <c r="L75" s="64"/>
      <c r="M75" s="64"/>
      <c r="N75" s="64"/>
      <c r="O75" s="64"/>
      <c r="P75" s="64"/>
      <c r="Q75" s="110"/>
      <c r="R75" s="64"/>
      <c r="S75" s="64"/>
      <c r="T75" s="102"/>
      <c r="U75" s="102"/>
      <c r="V75" s="102"/>
      <c r="W75" s="93"/>
    </row>
    <row r="76" spans="1:23" ht="13.8" thickBot="1" x14ac:dyDescent="0.3">
      <c r="A76" s="123"/>
      <c r="B76" s="77">
        <f>'[8]primary data'!C19</f>
        <v>40947</v>
      </c>
      <c r="C76" s="78">
        <v>1032422</v>
      </c>
      <c r="D76" s="79" t="str">
        <f>'[8]primary data'!D19</f>
        <v>TRU4S-1.2</v>
      </c>
      <c r="E76" s="80"/>
      <c r="F76" s="81"/>
      <c r="G76" s="80"/>
      <c r="H76" s="80"/>
      <c r="I76" s="80"/>
      <c r="J76" s="118"/>
      <c r="K76" s="82" t="s">
        <v>15</v>
      </c>
      <c r="L76" s="80"/>
      <c r="M76" s="80"/>
      <c r="N76" s="80"/>
      <c r="O76" s="80"/>
      <c r="P76" s="80"/>
      <c r="Q76" s="112"/>
      <c r="R76" s="80"/>
      <c r="S76" s="80"/>
      <c r="T76" s="104"/>
      <c r="U76" s="104"/>
      <c r="V76" s="104"/>
      <c r="W76" s="95"/>
    </row>
    <row r="77" spans="1:23" ht="13.8" thickTop="1" x14ac:dyDescent="0.25">
      <c r="A77" s="55"/>
      <c r="W77" s="84"/>
    </row>
  </sheetData>
  <mergeCells count="82">
    <mergeCell ref="H13:H15"/>
    <mergeCell ref="I13:I15"/>
    <mergeCell ref="H11:H12"/>
    <mergeCell ref="I11:I12"/>
    <mergeCell ref="H20:H21"/>
    <mergeCell ref="I20:I21"/>
    <mergeCell ref="A16:A26"/>
    <mergeCell ref="E17:E19"/>
    <mergeCell ref="F17:F19"/>
    <mergeCell ref="G17:G19"/>
    <mergeCell ref="H17:H19"/>
    <mergeCell ref="E24:E26"/>
    <mergeCell ref="F24:F26"/>
    <mergeCell ref="G24:G26"/>
    <mergeCell ref="H24:H26"/>
    <mergeCell ref="E13:E15"/>
    <mergeCell ref="F13:F15"/>
    <mergeCell ref="G13:G15"/>
    <mergeCell ref="E20:E21"/>
    <mergeCell ref="F20:F21"/>
    <mergeCell ref="G20:G21"/>
    <mergeCell ref="A10:A15"/>
    <mergeCell ref="E11:E12"/>
    <mergeCell ref="F11:F12"/>
    <mergeCell ref="G11:G12"/>
    <mergeCell ref="E30:E33"/>
    <mergeCell ref="F30:F33"/>
    <mergeCell ref="G30:G33"/>
    <mergeCell ref="H30:H33"/>
    <mergeCell ref="I30:I33"/>
    <mergeCell ref="E35:E36"/>
    <mergeCell ref="F35:F36"/>
    <mergeCell ref="G35:G36"/>
    <mergeCell ref="H35:H36"/>
    <mergeCell ref="I35:I36"/>
    <mergeCell ref="A39:A59"/>
    <mergeCell ref="E39:E45"/>
    <mergeCell ref="F39:F45"/>
    <mergeCell ref="G39:G45"/>
    <mergeCell ref="I39:I45"/>
    <mergeCell ref="I46:I52"/>
    <mergeCell ref="H46:H52"/>
    <mergeCell ref="E37:E38"/>
    <mergeCell ref="F37:F38"/>
    <mergeCell ref="G37:G38"/>
    <mergeCell ref="H37:H38"/>
    <mergeCell ref="I37:I38"/>
    <mergeCell ref="A27:A38"/>
    <mergeCell ref="E27:E28"/>
    <mergeCell ref="F27:F28"/>
    <mergeCell ref="J10:J38"/>
    <mergeCell ref="H60:H61"/>
    <mergeCell ref="E53:E59"/>
    <mergeCell ref="F53:F59"/>
    <mergeCell ref="G53:G59"/>
    <mergeCell ref="I53:I59"/>
    <mergeCell ref="H53:H59"/>
    <mergeCell ref="H39:H45"/>
    <mergeCell ref="E46:E52"/>
    <mergeCell ref="F46:F52"/>
    <mergeCell ref="G46:G52"/>
    <mergeCell ref="A60:A64"/>
    <mergeCell ref="E60:E61"/>
    <mergeCell ref="A65:A68"/>
    <mergeCell ref="A69:A74"/>
    <mergeCell ref="A75:A76"/>
    <mergeCell ref="E62:E64"/>
    <mergeCell ref="F62:F64"/>
    <mergeCell ref="F60:F61"/>
    <mergeCell ref="G60:G61"/>
    <mergeCell ref="I60:I61"/>
    <mergeCell ref="AF18:AI18"/>
    <mergeCell ref="J75:J76"/>
    <mergeCell ref="J65:J74"/>
    <mergeCell ref="G62:G64"/>
    <mergeCell ref="I62:I64"/>
    <mergeCell ref="H62:H64"/>
    <mergeCell ref="I24:I26"/>
    <mergeCell ref="I27:I28"/>
    <mergeCell ref="G27:G28"/>
    <mergeCell ref="H27:H28"/>
    <mergeCell ref="I17:I1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SOA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Gordon</dc:creator>
  <cp:lastModifiedBy>Allen Robinson</cp:lastModifiedBy>
  <dcterms:created xsi:type="dcterms:W3CDTF">2014-03-05T16:04:32Z</dcterms:created>
  <dcterms:modified xsi:type="dcterms:W3CDTF">2014-05-28T11:40:03Z</dcterms:modified>
</cp:coreProperties>
</file>